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7950" tabRatio="666" activeTab="5"/>
  </bookViews>
  <sheets>
    <sheet name="is" sheetId="1" r:id="rId1"/>
    <sheet name="bs" sheetId="2" r:id="rId2"/>
    <sheet name="equity" sheetId="3" r:id="rId3"/>
    <sheet name="cf" sheetId="4" r:id="rId4"/>
    <sheet name="MASB" sheetId="5" r:id="rId5"/>
    <sheet name="BMSB" sheetId="6" r:id="rId6"/>
  </sheets>
  <externalReferences>
    <externalReference r:id="rId9"/>
    <externalReference r:id="rId10"/>
  </externalReferences>
  <definedNames>
    <definedName name="a">'is'!$A$1</definedName>
    <definedName name="b">'is'!$A$2</definedName>
    <definedName name="csDesignMode">1</definedName>
    <definedName name="d">'is'!$A$3</definedName>
    <definedName name="e">'is'!$A$6</definedName>
    <definedName name="f">'is'!$A$7</definedName>
    <definedName name="h">'[2]BS06A'!$G$7</definedName>
    <definedName name="pahang" localSheetId="3">'cf'!$A$102</definedName>
    <definedName name="_xlnm.Print_Area" localSheetId="5">'BMSB'!$A$1:$K$229</definedName>
    <definedName name="_xlnm.Print_Area" localSheetId="1">'bs'!$A$1:$H$46</definedName>
    <definedName name="_xlnm.Print_Area" localSheetId="3">'cf'!$A$1:$J$62</definedName>
    <definedName name="_xlnm.Print_Area" localSheetId="2">'equity'!$A$1:$M$49</definedName>
    <definedName name="_xlnm.Print_Area" localSheetId="0">'is'!$A$1:$I$45</definedName>
    <definedName name="_xlnm.Print_Area" localSheetId="4">'MASB'!$A$1:$L$178</definedName>
    <definedName name="_xlnm.Print_Titles" localSheetId="5">'BMSB'!$1:$4</definedName>
    <definedName name="_xlnm.Print_Titles" localSheetId="4">'MASB'!$1:$4</definedName>
    <definedName name="Qtr1_pbt">#REF!</definedName>
    <definedName name="Qtr1_turnover">#REF!</definedName>
    <definedName name="Qtr2_pbt">#REF!</definedName>
    <definedName name="Qtr2_turnover">#REF!</definedName>
    <definedName name="Qtr3_pbt">#REF!</definedName>
    <definedName name="Qtr3_turnover">#REF!</definedName>
    <definedName name="Qtr4_pbt">#REF!</definedName>
    <definedName name="Qtr4_turnover">#REF!</definedName>
    <definedName name="terengganu" localSheetId="3">'cf'!$A$55</definedName>
  </definedNames>
  <calcPr fullCalcOnLoad="1"/>
</workbook>
</file>

<file path=xl/sharedStrings.xml><?xml version="1.0" encoding="utf-8"?>
<sst xmlns="http://schemas.openxmlformats.org/spreadsheetml/2006/main" count="427" uniqueCount="338">
  <si>
    <t>net gain of RM50.30 million arising from the disposal of the Company's entire 23.18% equity interest in LPF in the current financial year; and</t>
  </si>
  <si>
    <t>Fima Palmbulk is entitled to storage charges of RM84,000.00 to be set-off against the proceeds of sale of the CPO;</t>
  </si>
  <si>
    <t>the proceeds of the sale to be remitted to FFM; and</t>
  </si>
  <si>
    <t>There were no changes in estimates that have had a material effect in the current financial year.</t>
  </si>
  <si>
    <t>The Company entered into the Settlement Agreement and the Sale and Purchase Agreement with Macorp Sdn Bhd on 18 May 2005 to surrender the leased land known as Lot No. 260 Section 63, Kuala Lumpur to Datuk Bandar Kuala Lumpur (“DBKL”) to give way to the government privatisation plan in redeveloping the said land together with the adjacent land into integrated commercial property and in return Macorp Sdn Bhd, the developer approved by DBKL agreed to compensate the company with 2 freehold properties in Section 16 Petaling Jaya with an aggregate value of RM2,435,000.</t>
  </si>
  <si>
    <t>In line with the above improvement in revenue, the Group's profit before taxation and minority interest excluding exceptional items had improved by RM14.83 million or 50% to RM44.49 million from RM29.66 million in the previous financial year ended 31 March 2004.  However, overall profit before taxation and minority interest of RM94.78 million recorded for the current year is lower by RM41.01 million or 30.2% compared to the profit before taxation of RM135.79 million in the corresponding year.  The lower profit before taxation is mainly attributable to the  following items:</t>
  </si>
  <si>
    <t>KUMPULAN FIMA BERHAD</t>
  </si>
  <si>
    <t>KUMPULAN FIMA BERHAD (Company No.: 11817-V)</t>
  </si>
  <si>
    <t>Segments</t>
  </si>
  <si>
    <t>Revenue</t>
  </si>
  <si>
    <t>Before tax</t>
  </si>
  <si>
    <t>Total Assets</t>
  </si>
  <si>
    <t>Employed</t>
  </si>
  <si>
    <t>RM'000</t>
  </si>
  <si>
    <t>Manufacturing</t>
  </si>
  <si>
    <t>Bulking</t>
  </si>
  <si>
    <t>Agrobased</t>
  </si>
  <si>
    <t>Others</t>
  </si>
  <si>
    <t>Group results</t>
  </si>
  <si>
    <t>(Company No.:11817-V)</t>
  </si>
  <si>
    <t>(Incorporated in Malaysia)</t>
  </si>
  <si>
    <t>Individual Quarter</t>
  </si>
  <si>
    <t>Current</t>
  </si>
  <si>
    <t>Preceding Year</t>
  </si>
  <si>
    <t>Corresponding</t>
  </si>
  <si>
    <t>Quarter</t>
  </si>
  <si>
    <t>Todate</t>
  </si>
  <si>
    <t>Taxation</t>
  </si>
  <si>
    <t>Basic (sen)</t>
  </si>
  <si>
    <t>As At</t>
  </si>
  <si>
    <t>(Unaudited)</t>
  </si>
  <si>
    <t>Property, plant and equipment</t>
  </si>
  <si>
    <t>Investment in associated companies</t>
  </si>
  <si>
    <t>Plantation development expenditure</t>
  </si>
  <si>
    <t>Current Assets</t>
  </si>
  <si>
    <t>Inventories</t>
  </si>
  <si>
    <t>Trade &amp; other receivables</t>
  </si>
  <si>
    <t>Due from related companies</t>
  </si>
  <si>
    <t>Current Liabilities</t>
  </si>
  <si>
    <t>Trade &amp; other payables</t>
  </si>
  <si>
    <t>Represented by:</t>
  </si>
  <si>
    <t>Share capital</t>
  </si>
  <si>
    <t>Reserves</t>
  </si>
  <si>
    <t>Minority interests</t>
  </si>
  <si>
    <t>Long term liabilities</t>
  </si>
  <si>
    <t>Long term borrowings</t>
  </si>
  <si>
    <t>Condensed Consolidated Income Statements</t>
  </si>
  <si>
    <t>Cash and bank balances</t>
  </si>
  <si>
    <t>Fixed deposit with financial institutions</t>
  </si>
  <si>
    <t>Condensed Consolidated Statements of Changes in Equity</t>
  </si>
  <si>
    <t>Non-distributable</t>
  </si>
  <si>
    <t>Share</t>
  </si>
  <si>
    <t>Revaluation</t>
  </si>
  <si>
    <t>Accumulated</t>
  </si>
  <si>
    <t>capital</t>
  </si>
  <si>
    <t>premium</t>
  </si>
  <si>
    <t>reserve</t>
  </si>
  <si>
    <t>losses</t>
  </si>
  <si>
    <t>Total</t>
  </si>
  <si>
    <t>Group</t>
  </si>
  <si>
    <t>Capital reserve</t>
  </si>
  <si>
    <t>Translation loss</t>
  </si>
  <si>
    <t>arising from</t>
  </si>
  <si>
    <t>Foreign</t>
  </si>
  <si>
    <t>bonus issue in</t>
  </si>
  <si>
    <t>exchange</t>
  </si>
  <si>
    <t>subsidiaries</t>
  </si>
  <si>
    <t>Approved and contracted for</t>
  </si>
  <si>
    <t>Approved but not contracted for</t>
  </si>
  <si>
    <t>Trading</t>
  </si>
  <si>
    <t>PART A-MASB</t>
  </si>
  <si>
    <t>Share of taxation of associated companies</t>
  </si>
  <si>
    <t>Consolidation adjustments</t>
  </si>
  <si>
    <t>Secured:</t>
  </si>
  <si>
    <t>Non-current</t>
  </si>
  <si>
    <t>to shareholders (RM'000)</t>
  </si>
  <si>
    <t>Number of ordinary shares</t>
  </si>
  <si>
    <t>in issue ('000)</t>
  </si>
  <si>
    <t>By order of the Board</t>
  </si>
  <si>
    <t>Kuala Lumpur</t>
  </si>
  <si>
    <t>At cost</t>
  </si>
  <si>
    <t>At net book value</t>
  </si>
  <si>
    <t>At market value</t>
  </si>
  <si>
    <t>To-date</t>
  </si>
  <si>
    <t>Effects arising from the deconsolidation</t>
  </si>
  <si>
    <t>Net goodwill on consolidation</t>
  </si>
  <si>
    <t>Earnings Per Share:</t>
  </si>
  <si>
    <t>Finance costs</t>
  </si>
  <si>
    <t>associated companies</t>
  </si>
  <si>
    <t>2003/4</t>
  </si>
  <si>
    <t>Capital</t>
  </si>
  <si>
    <t>Net Current Assets</t>
  </si>
  <si>
    <t>Except as disclosed otherwise, the figures have not been audited</t>
  </si>
  <si>
    <t>Net profit attributable</t>
  </si>
  <si>
    <t>Earnings per share (sen)</t>
  </si>
  <si>
    <t>Cumulative Quarter</t>
  </si>
  <si>
    <t>CASH AND CASH EQUIVALENTS AT BEGINNING OF</t>
  </si>
  <si>
    <t>Net Tangible Assets Per Share (RM)</t>
  </si>
  <si>
    <t>Operating expenses</t>
  </si>
  <si>
    <t>Other operating income</t>
  </si>
  <si>
    <t>Share of profit of</t>
  </si>
  <si>
    <t>Profit from operations</t>
  </si>
  <si>
    <t>Profit before tax</t>
  </si>
  <si>
    <t>Profit after tax</t>
  </si>
  <si>
    <t>CASH FLOWS FROM INVESTING ACTIVITIES</t>
  </si>
  <si>
    <t>CASH FLOWS FROM FINANCING ACTIVITIES</t>
  </si>
  <si>
    <t>Purchase of property, plant and equipment</t>
  </si>
  <si>
    <t>Proceeds from disposal of property, plant and equipment</t>
  </si>
  <si>
    <t>Interest received</t>
  </si>
  <si>
    <t>Operating profit before working capital changes</t>
  </si>
  <si>
    <t>Interest paid</t>
  </si>
  <si>
    <t>A1.</t>
  </si>
  <si>
    <t>Accounting policies</t>
  </si>
  <si>
    <t>A2.</t>
  </si>
  <si>
    <t>Qualification of financial statements</t>
  </si>
  <si>
    <t>A3.</t>
  </si>
  <si>
    <t>Seasonal and cyclical factors</t>
  </si>
  <si>
    <t>A4.</t>
  </si>
  <si>
    <t>Unusual items affecting the financial statements</t>
  </si>
  <si>
    <t>A5.</t>
  </si>
  <si>
    <t>Changes in estimates</t>
  </si>
  <si>
    <t>A6.</t>
  </si>
  <si>
    <t>Issuances, cancellation, repurchases, resale and repayment of debts and equity securities</t>
  </si>
  <si>
    <t>A7.</t>
  </si>
  <si>
    <t>Dividend paid</t>
  </si>
  <si>
    <t>A8.</t>
  </si>
  <si>
    <t>Segmental revenue and results for business segments</t>
  </si>
  <si>
    <t>A9.</t>
  </si>
  <si>
    <t>Valuation of property, plant and equipment</t>
  </si>
  <si>
    <t>A10.</t>
  </si>
  <si>
    <t>Subsequent material events</t>
  </si>
  <si>
    <t>A11.</t>
  </si>
  <si>
    <t>A12.</t>
  </si>
  <si>
    <t>Changes in the composition of the Group</t>
  </si>
  <si>
    <t>A13.</t>
  </si>
  <si>
    <t>Changes in contingent liabilities and assets</t>
  </si>
  <si>
    <t>A14.</t>
  </si>
  <si>
    <t>Significant acquisition of property, plant and equipment</t>
  </si>
  <si>
    <t>A15.</t>
  </si>
  <si>
    <t>Capital commitments</t>
  </si>
  <si>
    <t>A16.</t>
  </si>
  <si>
    <t>Related party transactions</t>
  </si>
  <si>
    <t>•   PART A - requirement of MASB 26</t>
  </si>
  <si>
    <t>B1.</t>
  </si>
  <si>
    <t>Review of performance</t>
  </si>
  <si>
    <t>B2.</t>
  </si>
  <si>
    <t>B3.</t>
  </si>
  <si>
    <t>Prospects</t>
  </si>
  <si>
    <t>B4.</t>
  </si>
  <si>
    <t>Explanatory notes on variances with profit forecasts or profit guarantee</t>
  </si>
  <si>
    <t>B5.</t>
  </si>
  <si>
    <t>B6.</t>
  </si>
  <si>
    <t>Profits/(losses) on sale of unquoted investments and/or properties</t>
  </si>
  <si>
    <t>B7.</t>
  </si>
  <si>
    <t>Purchase or disposal of quoted securities</t>
  </si>
  <si>
    <t>B8.</t>
  </si>
  <si>
    <t>Corporate proposals</t>
  </si>
  <si>
    <t>B9.</t>
  </si>
  <si>
    <t>Borrowings and debt securities</t>
  </si>
  <si>
    <t>B10.</t>
  </si>
  <si>
    <t>Off balance sheet financial instruments</t>
  </si>
  <si>
    <t>The Group is not party to any financial instruments which may have off balance sheet risk at the date of this report.</t>
  </si>
  <si>
    <t>Change in material litigations</t>
  </si>
  <si>
    <t>(a)</t>
  </si>
  <si>
    <t>(b)</t>
  </si>
  <si>
    <t>B12.</t>
  </si>
  <si>
    <t>Dividends</t>
  </si>
  <si>
    <t>B13.</t>
  </si>
  <si>
    <t>Earnings per share</t>
  </si>
  <si>
    <t>The basic earnings per share are calculated as follows:</t>
  </si>
  <si>
    <t>Transfer to accumulated loss</t>
  </si>
  <si>
    <t>CASH FLOWS FROM OPERATING ACTIVITIES</t>
  </si>
  <si>
    <t>Profit before taxation</t>
  </si>
  <si>
    <t>Adjustment for:</t>
  </si>
  <si>
    <t>Taxation paid</t>
  </si>
  <si>
    <t>Purchase additional shares in an associated company</t>
  </si>
  <si>
    <t>Repayment of term loan</t>
  </si>
  <si>
    <t>Dividends paid to minority shareholders of subsidiaries</t>
  </si>
  <si>
    <t>CASH AND CASH EQUIVALENTS COMPRISE:</t>
  </si>
  <si>
    <t>Secured and unsecured bank overdrafts</t>
  </si>
  <si>
    <t>Following the termination of the Tenancy Agreement by Malaysia Airports Holding Berhad ("MAHB") on 11 May 2000, Fima Corporation Berhad ("FCB") as the Principal Tenant issued a termination notice dated 15 May 2000 to all its respective sub-tenants at Airtel Complex.</t>
  </si>
  <si>
    <t>The Plaintiff served its Application for Summons in Chambers on FCB on 15 December 2003.  Subsequently, FCB replied to the Plaintiff on 16 December 2003 expressly stipulating that the Rules of High Court requires the Plaintiff to file a Notice of Pre-Trial Case Management seeking the directions of the Judge as to the further conduct of the matter.  On 4 February 2004, the Plaintiff had withdrawn the Application for Summons in Chamber and the Court had directed the Plaintiff to file the necessary application in order to continue the proceeding.</t>
  </si>
  <si>
    <t>Exceptional items:</t>
  </si>
  <si>
    <t>At 1-4-2003, as previously stated</t>
  </si>
  <si>
    <t>At 1-4-2003, restated</t>
  </si>
  <si>
    <t>The interim financial statements are unaudited and have been prepared in accordance with the requirements of MASB 26: Interim Financial Reporting and paragraph 9.22 of the Listing Requirements of the Bursa Malaysia Securities Berhad.</t>
  </si>
  <si>
    <t>Transaction</t>
  </si>
  <si>
    <t>parties</t>
  </si>
  <si>
    <t>Relationship</t>
  </si>
  <si>
    <t>Nature of</t>
  </si>
  <si>
    <t>transactions</t>
  </si>
  <si>
    <t>Nationwide Express</t>
  </si>
  <si>
    <t>Courier Services Bhd</t>
  </si>
  <si>
    <t>services</t>
  </si>
  <si>
    <t>Fima-TLP Feedlot Sdn Bhd</t>
  </si>
  <si>
    <t>Lee Pineapple Co.</t>
  </si>
  <si>
    <t>Pte. Ltd</t>
  </si>
  <si>
    <t>of Fima-TLP</t>
  </si>
  <si>
    <t>Feedlot</t>
  </si>
  <si>
    <t>Sdn Bhd</t>
  </si>
  <si>
    <t>cattle feeds</t>
  </si>
  <si>
    <t>Comparison with preceding quarter's results</t>
  </si>
  <si>
    <t>Net dividend received</t>
  </si>
  <si>
    <t>Non-operating items</t>
  </si>
  <si>
    <t>Non-cash items</t>
  </si>
  <si>
    <t>Shareholder</t>
  </si>
  <si>
    <t>The Company and FCB Business Centre Sdn Bhd ("Plaintiffs") had jointly served a Writ of Summon against a third party ("Defendant") for arrears of rental and other expenses amounting to RM1.70 million.  The Defendant filed their Statement of Defence denying the tenancy contract and counter claim for over payment of RM2.06 million.</t>
  </si>
  <si>
    <t>On 24 June 2002, the Plaintiff filed its amended Writ of Summons and Statement of Claims, naming MAHB as the 2nd Defendant and on 14 January 2003 served the same to FCB.  On 20 January 2003, FCB solicitors filed an amended Statement of Defence and on 22 April 2003, the 2nd Defendant obtained an Order in Terms from the Court to strike out the Plaintiff's claim.  Currently, the Plaintiff is awaiting the 2nd Defendant's solicitors to file in the draft Order of the same.</t>
  </si>
  <si>
    <t>Associated companies</t>
  </si>
  <si>
    <t>Foreign exchange gain</t>
  </si>
  <si>
    <t>The Group did not issue any profit forecast and/or profit guarantee to the public.</t>
  </si>
  <si>
    <t>B11.</t>
  </si>
  <si>
    <t>MOHD YUSOF BIN PANDAK YATIM (MIA 4110)</t>
  </si>
  <si>
    <t>NASLIZA MOHD NASIR (LS 08653)</t>
  </si>
  <si>
    <t>Company Secretaries</t>
  </si>
  <si>
    <t>2004/5</t>
  </si>
  <si>
    <t>The interim financial statements should be read in conjunction with the audited financial statements for the year ended 31 March 2004.  These explanatory notes attached to the interim financial statements provide an explanation of events and transactions that are significant to an understanding of the changes in the financial position and performance of the Group since the financial year ended 31 March 2004.</t>
  </si>
  <si>
    <t>Translation gain</t>
  </si>
  <si>
    <t>(Audited)</t>
  </si>
  <si>
    <t>Period</t>
  </si>
  <si>
    <t>At 1-4-2004.</t>
  </si>
  <si>
    <t>(Increase)/decrease in inventories</t>
  </si>
  <si>
    <t>Increase/(decrease) in payables</t>
  </si>
  <si>
    <t>Cash and bank balances comprise:</t>
  </si>
  <si>
    <t>•   PART B - requirement of Bursa Securities Listing Requirements</t>
  </si>
  <si>
    <t>PART B-BURSA SECURITIES</t>
  </si>
  <si>
    <t>Deposit on lien</t>
  </si>
  <si>
    <t>Printing</t>
  </si>
  <si>
    <t>(i)</t>
  </si>
  <si>
    <t>(ii)</t>
  </si>
  <si>
    <t>(iii)</t>
  </si>
  <si>
    <t>(iv)</t>
  </si>
  <si>
    <t>Cash generated from operations</t>
  </si>
  <si>
    <t>Net cash generated from operations</t>
  </si>
  <si>
    <t>Net cash generated from investing activities</t>
  </si>
  <si>
    <t>Net cash used in financing activities</t>
  </si>
  <si>
    <t>Pursuant to the above, on 28 September 2001, FCB was served a Writ of Summons dated 9 August 2002 from a Tenant ("Plaintiff") claiming for compensation sum of RM2.12 million being their renovation costs and general damages.  The Board of FCB has sought the opinion from the solicitors who were of the opinion that there should be no compensation payable to the Plaintiff as the demised premise was acquired by a relevant authority which was provided in the Tenancy Agreement between FCB and the Plaintiff.</t>
  </si>
  <si>
    <t>Plant  and machinery</t>
  </si>
  <si>
    <t>Capital work-in-progress</t>
  </si>
  <si>
    <t>Motor Vehicles</t>
  </si>
  <si>
    <t>Storage tank and pipelines</t>
  </si>
  <si>
    <t>Furniture, fittings and computers</t>
  </si>
  <si>
    <t>pursuant to the disposal of a subsidiary company</t>
  </si>
  <si>
    <t>There were no unusual items affecting the financial statements of the Group at the date of this report, except as disclosed in the income statement and in Note A12.</t>
  </si>
  <si>
    <t>Total consideration</t>
  </si>
  <si>
    <t>less :</t>
  </si>
  <si>
    <t>Carrying value</t>
  </si>
  <si>
    <t>Real property gain tax</t>
  </si>
  <si>
    <t>Other related cost</t>
  </si>
  <si>
    <t>Profit</t>
  </si>
  <si>
    <t>Proceeds from disposal of an associated company</t>
  </si>
  <si>
    <t>The effect of the above disposal is as follows :</t>
  </si>
  <si>
    <t xml:space="preserve">Federal Flour Mills Bhd (“FFM”) on 8 October 1999 obtained an arbitration award against Fima Palmbulk Services Sdn Bhd (“Fima Palmbulk”) for the sum of RM1,622,250 together with interest on such sum at the rate per annum equivalent to the average based lending rate of Malayan Banking Berhad from 1 December 1998 to the date of the award (“the said Award”) being the price of Crude Palm Oil (“CPO”) stored at Fima Palmbulk which was alleged to have been contaminated. During the arbitration proceedings, Fima Palmbulk in its defence claimed that the CPO was within the parameters of Commodity and Monetary Exchange of Malaysia (COMMEX) and counterclaimed for the storage fees of RM84,000.00 from FFM and held the CPO in lien. </t>
  </si>
  <si>
    <t>FFM on 23 November 1999 vide an Originating Summons No. R2-24-74-1999 applied to enforce the said Award.  Fima Palmbulk vide Notice of Originating Motion No. R2-25-116-1999 applied to set aside the said Award.  Both applications were in the Kuala Lumpur High Court.</t>
  </si>
  <si>
    <t>On 9 August 2000, the High Court had ordered the following:</t>
  </si>
  <si>
    <t>set aside the Award and ordered the CPO to be sold;</t>
  </si>
  <si>
    <t xml:space="preserve">the costs and incidentals to be taxed and paid forthwith. </t>
  </si>
  <si>
    <t>The CPO was sold at RM619,816.60 pursuant to the Order and upon deduction of the storage fees, the difference sum of RM535,816.60 was to be paid to FFM.</t>
  </si>
  <si>
    <t>Year</t>
  </si>
  <si>
    <t>Net gain on disposal of an associated company</t>
  </si>
  <si>
    <t>Acquisition of treasury shares by a subsidiary</t>
  </si>
  <si>
    <t>Net gain on disposal</t>
  </si>
  <si>
    <t>31-03-05</t>
  </si>
  <si>
    <t>31-03-04</t>
  </si>
  <si>
    <t>Quarterly Announcement for the Quarter Ended 31 March 2005</t>
  </si>
  <si>
    <t>for the Fourth Quarter Ended 31 March 2005</t>
  </si>
  <si>
    <t xml:space="preserve">(c) </t>
  </si>
  <si>
    <t>Fima Corporation Berhad</t>
  </si>
  <si>
    <t xml:space="preserve">Common </t>
  </si>
  <si>
    <t xml:space="preserve">made - </t>
  </si>
  <si>
    <t xml:space="preserve">delivery </t>
  </si>
  <si>
    <t>On 7 February 2003, the High Court ruled in the Plaintiffs' favour in respect of the Plaintiffs' application for Summary Judgement for the sum of RM1.18 million.  The High Court also ordered that the remaining claim of RM0.52 million be proceeded with full trial. The court had further ordered that the execution be stayed until the disposal of the trial.  On 1 December 2003, the Defendant filed into Court the Record of Appeal and the Affidavit in Support.  The Plaintiffs had filed the Case Management Notice in respect of the trial and the hearing date has been fixed on 22 July 2005.</t>
  </si>
  <si>
    <t>The matter has been fixed for case Management on 1 July 2005.</t>
  </si>
  <si>
    <t>There were no dividend paid during the current financial year.</t>
  </si>
  <si>
    <t>Barring unforeseen circumtances, the Directors expect the performance of the Group to remain satisfactory for the next financial year.</t>
  </si>
  <si>
    <t>Taxation for the current quarter and current financial year comprises the following:</t>
  </si>
  <si>
    <t xml:space="preserve">Income tax </t>
  </si>
  <si>
    <t>There were no sale of unquoted investments and/or properties during the current financial year.</t>
  </si>
  <si>
    <t>There were no purchase or disposal of quoted securities during the current financial year.</t>
  </si>
  <si>
    <t>Condensed Consolidated Cash Flow Statements for the Fourth Quarter Ended 31 March 2005</t>
  </si>
  <si>
    <t>Prior Year Adjustment</t>
  </si>
  <si>
    <t>Disposal of property,plant and equipment</t>
  </si>
  <si>
    <t xml:space="preserve">    of a foreign subsidiary</t>
  </si>
  <si>
    <t>Effect of change in statutory tax rate</t>
  </si>
  <si>
    <t>Decrease in short term fund held in trust</t>
  </si>
  <si>
    <t>The valuations of land and buildings have been carried out during the current quarter for the current financial year ended 31 March 2005.</t>
  </si>
  <si>
    <t>(Increase)/decrease in receivables</t>
  </si>
  <si>
    <t>(Increase)/decrease in deposits on lien</t>
  </si>
  <si>
    <t>Revaluation surplus</t>
  </si>
  <si>
    <t>Dated : 27 May 2005</t>
  </si>
  <si>
    <t>Year ended</t>
  </si>
  <si>
    <t>The financial statements of the Group were not subject to any audit qualification for the financial year ended 31 March 2004.</t>
  </si>
  <si>
    <t>The Company had announced these transactions to Bursa Malaysia Securities Bhd on 18 May 2005.</t>
  </si>
  <si>
    <t>As at end of current financial year, the Group's significant acquisition of property, plant and equipment are as follows :</t>
  </si>
  <si>
    <t>Current Year</t>
  </si>
  <si>
    <t>The Group's capital commitments for the current financial year are as follows:</t>
  </si>
  <si>
    <t>Investment in quoted shares for the current financial year is as follows:</t>
  </si>
  <si>
    <t>Current year</t>
  </si>
  <si>
    <t>There were no additional contingent liabilities for the current financial year, except as disclosed in Note B11 herein.</t>
  </si>
  <si>
    <t>During the year, a net amount of RM1.11 million was written back in respect of certain inventories which were previously written down.</t>
  </si>
  <si>
    <t>The Group's revenue for the current financial year ended 31 March 2005 recorded an improvement of RM24.47 million or 11.0% to RM247.55 million from RM223.08 million in the previous financial year ended 31 March 2004.</t>
  </si>
  <si>
    <t>favourable effects of RM105.41 million arising from deconsolidation of Fima Securities Holdings Sdn Bhd, Fima RLA Sdn Bhd and Fima Asset Management Sdn Bhd in the previous financial year.</t>
  </si>
  <si>
    <t>The Group's profit before taxation for the current quarter of RM10.88 million is lower by RM52.24 million from RM63.12 million recorded in the preceding quarter.  This is mainly attributable to the net gain of RM50.30 million arising from the disposal of the Company's entire 23.18% equity interest in LPF which was recognised in the preceding quarter.</t>
  </si>
  <si>
    <t>The Group's effective tax rate is lower than statutory tax rate due to capital gain arising from disposal of LPF shares not being subjected to income tax.</t>
  </si>
  <si>
    <t>There were no corporate proposals for the current financial year which remain incomplete at the date of this report.</t>
  </si>
  <si>
    <t>Pending material litigations  since 31 December  2004 are  as follows:</t>
  </si>
  <si>
    <t xml:space="preserve">In view of the uncertainty of recovering the amount awarded to the Plaintiffs, the amount of approximately RM1.18 million has not been recognised in the Group's income statement. </t>
  </si>
  <si>
    <t>However, FFM dissatisfied with the above decision filed the Notice of Appeal to the Court of Appeal on 21 August 2000. The appeal was heard on 18 and 19 January 2005.  On 27 January 2005, the Court of Appeal had allowed the Appellant’s appeal with costs (costs at the Court of Appeal and at the High Court).  In addition, the Court of Appeal had also granted an order in term for the Appellant’s earlier application to register the Award of Arbitration to enable them to proceed with the execution.</t>
  </si>
  <si>
    <t>Pursuant to the advice by the Solicitors, the Court of Appeal had erred in terms of law and fact by taking into account the widening of the COMMEX Rules and its retrospective imposition against the Respondent, though at the time of the alleged dispute arose, the wide definition of “crude palm oil of good merchantable quality” per “Contract Grade” of the said COMMEX Rules was not a requirement.  Fima Palmbulk filed its Appeal and Notice of Motion to the Federal Court on 28 February 2005. The hearing date was fixed on 24 May 2005. However, the matter was postponed to another date as the Grounds of Judgement had not been extracted from the court.The amount has been provided for in the current financial year.</t>
  </si>
  <si>
    <t>The Directors of the Company is recommending a final dividend of 1% less 28% taxation for the current financial year subject to the approval of the shareholders at the forthcoming Annual General Meeting.</t>
  </si>
  <si>
    <t>Net profit for the period/ year</t>
  </si>
  <si>
    <t>Condensed Consolidated Balance Sheets as at 31 March 2005</t>
  </si>
  <si>
    <t>Deferred tax assets</t>
  </si>
  <si>
    <t>Other investments</t>
  </si>
  <si>
    <t>Short term borrowings</t>
  </si>
  <si>
    <t>Shareholders' equity</t>
  </si>
  <si>
    <t>Retirement benefit obligations</t>
  </si>
  <si>
    <t>Deferred tax liabilities</t>
  </si>
  <si>
    <t>Net gains not recognised in income statement</t>
  </si>
  <si>
    <t>Net profit for the year</t>
  </si>
  <si>
    <t>Net losses not recognised in income statement</t>
  </si>
  <si>
    <t>Net repayment of short term financing</t>
  </si>
  <si>
    <t>Proceed from issuance of ordinary shares by a subsidiary</t>
  </si>
  <si>
    <t>Redemption of preference shares by a subsidiary</t>
  </si>
  <si>
    <t>NET INCRAESE IN CASH AND CASH EQUIVALENTS</t>
  </si>
  <si>
    <t>CASH AND CASH EQUIVALENTS AT END OF THE YEAR</t>
  </si>
  <si>
    <t>THE YEAR</t>
  </si>
  <si>
    <t>The same accounting policies and methods of computation are followed in the interim financial statements as compared with the financial statements for the year ended 31 March 2004, except for the adoption of MASB 31:Accounting for Government Grant and Disclosure of Government Assistance, and MASB 32:Property Development Activities, which became effective from 1 April 2004. The adoption of MASB 31 and MASB 32, have not given rise to any adjustments to the opening balances of accumulated loss for the prior year and the current period or to changes in comparatives.</t>
  </si>
  <si>
    <t>Results of the Group have not been affected by seasonal or cyclical factors, except for the manufacturing segment.</t>
  </si>
  <si>
    <t>There were no issuances, cancellation, repurchases, resale and repayment of debts and equity securities by the Company for the current financial year.</t>
  </si>
  <si>
    <t>By industry segments :</t>
  </si>
  <si>
    <t>There were no changes in the composition of the Group during the current financial year except that on 9 December 2004, Kumpulan Fima Berhad ("KFima") had completed its proposed disposal of its entire 23.18% equity interest in Ladang Perbadanan-Fima Berhad ("LPF"), listed on the Main Board of Bursa Malaysia, to Glamour Green Sdn Bhd for a total cash consideration of RM100,684,800.</t>
  </si>
  <si>
    <t>Property, plant and equipment :</t>
  </si>
  <si>
    <t>Significant related party transactions for the Group for the current financial  year are as follows:</t>
  </si>
  <si>
    <t>KFima and its subsidiaries</t>
  </si>
  <si>
    <t>Purchases</t>
  </si>
  <si>
    <t xml:space="preserve">Purchases </t>
  </si>
  <si>
    <t>Purchases of</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</si>
</sst>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Red]_(* \(#,##0\);_(* &quot;-&quot;_);_(@_)"/>
    <numFmt numFmtId="173" formatCode="0.0%"/>
    <numFmt numFmtId="174" formatCode="_(* #,##0.0_);_(* \(#,##0.0\);_(* &quot;-&quot;??_);_(@_)"/>
    <numFmt numFmtId="175" formatCode="_(* #,##0_);_(* \(#,##0\);_(* &quot;-&quot;??_);_(@_)"/>
    <numFmt numFmtId="176" formatCode="_(* #,##0.000_);_(* \(#,##0.000\);_(* &quot;-&quot;??_);_(@_)"/>
    <numFmt numFmtId="177" formatCode="#,##0;\(#,##0\)"/>
    <numFmt numFmtId="178" formatCode="0.00_);[Red]\(0.00\)"/>
    <numFmt numFmtId="179" formatCode="#,###\ ;\(#,###\)"/>
    <numFmt numFmtId="180" formatCode="#,##0;[Red]\(#,##0\)"/>
    <numFmt numFmtId="181" formatCode="_(* #,##0.0_);[Red]_(* \(#,##0.0\);_(* &quot;-&quot;_);_(@_)"/>
    <numFmt numFmtId="182" formatCode="_(* #,##0.00_);[Red]_(* \(#,##0.00\);_(* &quot;-&quot;_);_(@_)"/>
    <numFmt numFmtId="183" formatCode="#,##0.000_);[Red]\(#,##0.000\)"/>
    <numFmt numFmtId="184" formatCode="#,##0.0000_);[Red]\(#,##0.0000\)"/>
    <numFmt numFmtId="185" formatCode="#,##0.00000_);[Red]\(#,##0.00000\)"/>
    <numFmt numFmtId="186" formatCode="#,##0.000000_);[Red]\(#,##0.000000\)"/>
    <numFmt numFmtId="187" formatCode="\$#,##0.00;\(\$#,##0.00\)"/>
    <numFmt numFmtId="188" formatCode="\$#,##0;\(\$#,##0\)"/>
    <numFmt numFmtId="189" formatCode="dd\-mmmm\-yyyy"/>
    <numFmt numFmtId="190" formatCode="_(* #,##0.0000_);_(* \(#,##0.0000\);_(* &quot;-&quot;??_);_(@_)"/>
    <numFmt numFmtId="191" formatCode="#,##0.0_);[Red]\(#,##0.0\)"/>
    <numFmt numFmtId="192" formatCode="0.0000"/>
    <numFmt numFmtId="193" formatCode="0.00000"/>
    <numFmt numFmtId="194" formatCode="0.000000"/>
    <numFmt numFmtId="195" formatCode="0.000"/>
    <numFmt numFmtId="196" formatCode="0.0"/>
    <numFmt numFmtId="197" formatCode="_-* #,##0_-;\-* #,##0_-;_-* &quot;-&quot;??_-;_-@_-"/>
    <numFmt numFmtId="198" formatCode="#,##0.00000000000_);[Red]\(#,##0.00000000000\)"/>
    <numFmt numFmtId="199" formatCode="0."/>
    <numFmt numFmtId="200" formatCode="#,##0.00000_);\(#,##0.00000\)"/>
    <numFmt numFmtId="201" formatCode="#,##0.00000000000000000_);\(#,##0.00000000000000000\)"/>
    <numFmt numFmtId="202" formatCode="#,##0_);[Red]\(#,##0\);\-"/>
    <numFmt numFmtId="203" formatCode="#,##0.0_);\(#,##0.0\)"/>
    <numFmt numFmtId="204" formatCode="#,##0.000_);\(#,##0.000\)"/>
    <numFmt numFmtId="205" formatCode="&quot;Yes&quot;;&quot;Yes&quot;;&quot;No&quot;"/>
    <numFmt numFmtId="206" formatCode="&quot;True&quot;;&quot;True&quot;;&quot;False&quot;"/>
    <numFmt numFmtId="207" formatCode="&quot;On&quot;;&quot;On&quot;;&quot;Off&quot;"/>
    <numFmt numFmtId="208" formatCode="[$€-2]\ #,##0.00_);[Red]\([$€-2]\ #,##0.00\)"/>
    <numFmt numFmtId="209" formatCode="_(* #,##0_);[Red]_(* \(#,##0\);_(* &quot;-&quot;??_);_(@_)"/>
    <numFmt numFmtId="210" formatCode="_(* #,##0.000_);[Red]_(* \(#,##0.000\);_(* &quot;-&quot;_);_(@_)"/>
  </numFmts>
  <fonts count="20">
    <font>
      <sz val="10"/>
      <name val="Arial"/>
      <family val="0"/>
    </font>
    <font>
      <b/>
      <u val="single"/>
      <sz val="10"/>
      <name val="Arial"/>
      <family val="2"/>
    </font>
    <font>
      <b/>
      <sz val="10"/>
      <name val="Arial"/>
      <family val="2"/>
    </font>
    <font>
      <sz val="10"/>
      <color indexed="8"/>
      <name val="Arial"/>
      <family val="2"/>
    </font>
    <font>
      <i/>
      <sz val="10"/>
      <name val="Arial"/>
      <family val="2"/>
    </font>
    <font>
      <sz val="11"/>
      <name val="Arial"/>
      <family val="2"/>
    </font>
    <font>
      <b/>
      <sz val="11"/>
      <name val="Arial"/>
      <family val="2"/>
    </font>
    <font>
      <b/>
      <u val="single"/>
      <sz val="11"/>
      <name val="Arial"/>
      <family val="2"/>
    </font>
    <font>
      <b/>
      <sz val="10"/>
      <color indexed="12"/>
      <name val="Arial"/>
      <family val="2"/>
    </font>
    <font>
      <sz val="10"/>
      <name val="Times New Roman"/>
      <family val="0"/>
    </font>
    <font>
      <sz val="12"/>
      <name val="Arial"/>
      <family val="0"/>
    </font>
    <font>
      <u val="single"/>
      <sz val="7.5"/>
      <color indexed="36"/>
      <name val="Arial"/>
      <family val="0"/>
    </font>
    <font>
      <b/>
      <sz val="18"/>
      <name val="Arial"/>
      <family val="0"/>
    </font>
    <font>
      <b/>
      <sz val="12"/>
      <name val="Arial"/>
      <family val="0"/>
    </font>
    <font>
      <u val="single"/>
      <sz val="7.5"/>
      <color indexed="12"/>
      <name val="Arial"/>
      <family val="0"/>
    </font>
    <font>
      <b/>
      <i/>
      <sz val="10"/>
      <name val="Arial"/>
      <family val="2"/>
    </font>
    <font>
      <sz val="10"/>
      <color indexed="12"/>
      <name val="Arial"/>
      <family val="0"/>
    </font>
    <font>
      <sz val="10"/>
      <color indexed="9"/>
      <name val="Arial"/>
      <family val="2"/>
    </font>
    <font>
      <i/>
      <sz val="11"/>
      <name val="Arial"/>
      <family val="2"/>
    </font>
    <font>
      <sz val="14"/>
      <name val="Arial"/>
      <family val="2"/>
    </font>
  </fonts>
  <fills count="2">
    <fill>
      <patternFill/>
    </fill>
    <fill>
      <patternFill patternType="gray125"/>
    </fill>
  </fills>
  <borders count="18">
    <border>
      <left/>
      <right/>
      <top/>
      <bottom/>
      <diagonal/>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mediu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9" fillId="0" borderId="0">
      <alignment/>
      <protection/>
    </xf>
    <xf numFmtId="44" fontId="0" fillId="0" borderId="0" applyFont="0" applyFill="0" applyBorder="0" applyAlignment="0" applyProtection="0"/>
    <xf numFmtId="42" fontId="0" fillId="0" borderId="0" applyFont="0" applyFill="0" applyBorder="0" applyAlignment="0" applyProtection="0"/>
    <xf numFmtId="187" fontId="9" fillId="0" borderId="0">
      <alignment/>
      <protection/>
    </xf>
    <xf numFmtId="0" fontId="10" fillId="0" borderId="0" applyProtection="0">
      <alignment/>
    </xf>
    <xf numFmtId="188" fontId="9" fillId="0" borderId="0">
      <alignment/>
      <protection/>
    </xf>
    <xf numFmtId="2" fontId="10" fillId="0" borderId="0" applyProtection="0">
      <alignment/>
    </xf>
    <xf numFmtId="0" fontId="11" fillId="0" borderId="0" applyNumberFormat="0" applyFill="0" applyBorder="0" applyAlignment="0" applyProtection="0"/>
    <xf numFmtId="0" fontId="12" fillId="0" borderId="0" applyProtection="0">
      <alignment/>
    </xf>
    <xf numFmtId="0" fontId="13" fillId="0" borderId="0" applyProtection="0">
      <alignment/>
    </xf>
    <xf numFmtId="0" fontId="14" fillId="0" borderId="0" applyNumberFormat="0" applyFill="0" applyBorder="0" applyAlignment="0" applyProtection="0"/>
    <xf numFmtId="9" fontId="0" fillId="0" borderId="0" applyFont="0" applyFill="0" applyBorder="0" applyAlignment="0" applyProtection="0"/>
    <xf numFmtId="0" fontId="10" fillId="0" borderId="1" applyProtection="0">
      <alignment/>
    </xf>
  </cellStyleXfs>
  <cellXfs count="214">
    <xf numFmtId="0" fontId="0" fillId="0" borderId="0" xfId="0" applyAlignment="1">
      <alignment/>
    </xf>
    <xf numFmtId="172" fontId="0" fillId="0" borderId="2" xfId="15" applyNumberFormat="1" applyFont="1" applyFill="1" applyBorder="1" applyAlignment="1" applyProtection="1">
      <alignment/>
      <protection hidden="1"/>
    </xf>
    <xf numFmtId="172" fontId="0" fillId="0" borderId="0" xfId="15" applyNumberFormat="1" applyFont="1" applyFill="1" applyBorder="1" applyAlignment="1" applyProtection="1">
      <alignment/>
      <protection hidden="1"/>
    </xf>
    <xf numFmtId="172" fontId="0" fillId="0" borderId="3" xfId="15" applyNumberFormat="1" applyFont="1" applyFill="1" applyBorder="1" applyAlignment="1" applyProtection="1">
      <alignment/>
      <protection hidden="1"/>
    </xf>
    <xf numFmtId="172" fontId="0" fillId="0" borderId="4" xfId="15" applyNumberFormat="1" applyFont="1" applyFill="1" applyBorder="1" applyAlignment="1" applyProtection="1">
      <alignment/>
      <protection hidden="1"/>
    </xf>
    <xf numFmtId="172" fontId="0" fillId="0" borderId="0" xfId="15" applyNumberFormat="1" applyFont="1" applyFill="1" applyBorder="1" applyAlignment="1" applyProtection="1">
      <alignment/>
      <protection hidden="1"/>
    </xf>
    <xf numFmtId="172" fontId="0" fillId="0" borderId="0" xfId="15" applyNumberFormat="1" applyFont="1" applyFill="1" applyBorder="1" applyAlignment="1" applyProtection="1">
      <alignment horizontal="right"/>
      <protection hidden="1"/>
    </xf>
    <xf numFmtId="172" fontId="2" fillId="0" borderId="5" xfId="15" applyNumberFormat="1" applyFont="1" applyFill="1" applyBorder="1" applyAlignment="1" applyProtection="1">
      <alignment/>
      <protection hidden="1"/>
    </xf>
    <xf numFmtId="0" fontId="2" fillId="0" borderId="0" xfId="0" applyFont="1" applyFill="1" applyBorder="1" applyAlignment="1" applyProtection="1">
      <alignment/>
      <protection hidden="1"/>
    </xf>
    <xf numFmtId="172" fontId="2" fillId="0" borderId="0" xfId="15" applyNumberFormat="1" applyFont="1" applyFill="1" applyBorder="1" applyAlignment="1" applyProtection="1">
      <alignment/>
      <protection hidden="1"/>
    </xf>
    <xf numFmtId="0" fontId="0" fillId="0" borderId="0" xfId="0" applyFont="1" applyFill="1" applyBorder="1" applyAlignment="1" applyProtection="1">
      <alignment/>
      <protection hidden="1"/>
    </xf>
    <xf numFmtId="0" fontId="15" fillId="0" borderId="0" xfId="0" applyFont="1" applyFill="1" applyBorder="1" applyAlignment="1" applyProtection="1">
      <alignment/>
      <protection hidden="1"/>
    </xf>
    <xf numFmtId="172" fontId="2" fillId="0" borderId="5" xfId="15" applyNumberFormat="1" applyFont="1" applyFill="1" applyBorder="1" applyAlignment="1" applyProtection="1">
      <alignment horizontal="right"/>
      <protection hidden="1"/>
    </xf>
    <xf numFmtId="172" fontId="0" fillId="0" borderId="0" xfId="15" applyNumberFormat="1" applyFont="1" applyFill="1" applyBorder="1" applyAlignment="1" applyProtection="1">
      <alignment horizontal="center"/>
      <protection hidden="1"/>
    </xf>
    <xf numFmtId="0" fontId="8" fillId="0" borderId="0" xfId="0" applyFont="1" applyFill="1" applyAlignment="1" applyProtection="1">
      <alignment horizontal="centerContinuous"/>
      <protection hidden="1"/>
    </xf>
    <xf numFmtId="0" fontId="0" fillId="0" borderId="0" xfId="0" applyFont="1" applyFill="1" applyAlignment="1" applyProtection="1">
      <alignment horizontal="centerContinuous"/>
      <protection hidden="1"/>
    </xf>
    <xf numFmtId="0" fontId="0" fillId="0" borderId="0" xfId="0" applyFont="1" applyFill="1" applyAlignment="1" applyProtection="1">
      <alignment/>
      <protection hidden="1"/>
    </xf>
    <xf numFmtId="0" fontId="1" fillId="0" borderId="0" xfId="0" applyFont="1" applyFill="1" applyAlignment="1" applyProtection="1">
      <alignment horizontal="centerContinuous"/>
      <protection hidden="1"/>
    </xf>
    <xf numFmtId="0" fontId="2" fillId="0" borderId="0" xfId="0" applyFont="1" applyFill="1" applyAlignment="1" applyProtection="1">
      <alignment/>
      <protection hidden="1"/>
    </xf>
    <xf numFmtId="0" fontId="2" fillId="0" borderId="0" xfId="0" applyFont="1" applyFill="1" applyAlignment="1" applyProtection="1">
      <alignment horizontal="center"/>
      <protection hidden="1"/>
    </xf>
    <xf numFmtId="0" fontId="0" fillId="0" borderId="0" xfId="0" applyFont="1" applyFill="1" applyAlignment="1" applyProtection="1">
      <alignment horizontal="center"/>
      <protection hidden="1"/>
    </xf>
    <xf numFmtId="14" fontId="0" fillId="0" borderId="6" xfId="0" applyNumberFormat="1" applyFont="1" applyFill="1" applyBorder="1" applyAlignment="1" applyProtection="1" quotePrefix="1">
      <alignment horizontal="center"/>
      <protection hidden="1"/>
    </xf>
    <xf numFmtId="0" fontId="0" fillId="0" borderId="0" xfId="0" applyFont="1" applyFill="1" applyBorder="1" applyAlignment="1" applyProtection="1">
      <alignment/>
      <protection hidden="1"/>
    </xf>
    <xf numFmtId="172" fontId="0" fillId="0" borderId="0" xfId="0" applyNumberFormat="1" applyFont="1" applyFill="1" applyAlignment="1" applyProtection="1">
      <alignment/>
      <protection hidden="1"/>
    </xf>
    <xf numFmtId="172" fontId="2" fillId="0" borderId="1" xfId="0" applyNumberFormat="1" applyFont="1" applyFill="1" applyBorder="1" applyAlignment="1" applyProtection="1">
      <alignment/>
      <protection hidden="1"/>
    </xf>
    <xf numFmtId="172" fontId="2" fillId="0" borderId="0" xfId="0" applyNumberFormat="1" applyFont="1" applyFill="1" applyBorder="1" applyAlignment="1" applyProtection="1">
      <alignment/>
      <protection hidden="1"/>
    </xf>
    <xf numFmtId="41" fontId="0" fillId="0" borderId="0" xfId="0" applyNumberFormat="1" applyFont="1" applyFill="1" applyAlignment="1" applyProtection="1">
      <alignment/>
      <protection hidden="1"/>
    </xf>
    <xf numFmtId="177" fontId="0" fillId="0" borderId="0" xfId="15" applyNumberFormat="1" applyFont="1" applyFill="1" applyBorder="1" applyAlignment="1" applyProtection="1">
      <alignment/>
      <protection hidden="1"/>
    </xf>
    <xf numFmtId="0" fontId="1" fillId="0" borderId="0" xfId="0" applyFont="1" applyFill="1" applyAlignment="1" applyProtection="1">
      <alignment horizontal="left"/>
      <protection hidden="1"/>
    </xf>
    <xf numFmtId="177" fontId="0" fillId="0" borderId="0" xfId="15" applyNumberFormat="1" applyFont="1" applyFill="1" applyBorder="1" applyAlignment="1" applyProtection="1">
      <alignment horizontal="right"/>
      <protection hidden="1"/>
    </xf>
    <xf numFmtId="0" fontId="0" fillId="0" borderId="0" xfId="0" applyFont="1" applyFill="1" applyAlignment="1" applyProtection="1">
      <alignment horizontal="left"/>
      <protection hidden="1"/>
    </xf>
    <xf numFmtId="178" fontId="0" fillId="0" borderId="7" xfId="15" applyNumberFormat="1" applyFont="1" applyFill="1" applyBorder="1" applyAlignment="1" applyProtection="1">
      <alignment/>
      <protection hidden="1"/>
    </xf>
    <xf numFmtId="178" fontId="0" fillId="0" borderId="0" xfId="15" applyNumberFormat="1" applyFont="1" applyFill="1" applyBorder="1" applyAlignment="1" applyProtection="1">
      <alignment/>
      <protection hidden="1"/>
    </xf>
    <xf numFmtId="182" fontId="0" fillId="0" borderId="0" xfId="0" applyNumberFormat="1" applyFont="1" applyFill="1" applyAlignment="1" applyProtection="1">
      <alignment/>
      <protection hidden="1"/>
    </xf>
    <xf numFmtId="0" fontId="2" fillId="0" borderId="0" xfId="0" applyFont="1" applyFill="1" applyAlignment="1" applyProtection="1">
      <alignment horizontal="centerContinuous"/>
      <protection hidden="1"/>
    </xf>
    <xf numFmtId="179" fontId="0" fillId="0" borderId="0" xfId="15" applyNumberFormat="1" applyFont="1" applyFill="1" applyAlignment="1" applyProtection="1">
      <alignment/>
      <protection hidden="1"/>
    </xf>
    <xf numFmtId="179" fontId="0" fillId="0" borderId="0" xfId="15" applyNumberFormat="1" applyFont="1" applyFill="1" applyAlignment="1" applyProtection="1">
      <alignment horizontal="left"/>
      <protection hidden="1"/>
    </xf>
    <xf numFmtId="179" fontId="2" fillId="0" borderId="0" xfId="15" applyNumberFormat="1" applyFont="1" applyFill="1" applyAlignment="1" applyProtection="1">
      <alignment horizontal="right"/>
      <protection hidden="1"/>
    </xf>
    <xf numFmtId="179" fontId="2" fillId="0" borderId="0" xfId="15" applyNumberFormat="1" applyFont="1" applyFill="1" applyAlignment="1" applyProtection="1" quotePrefix="1">
      <alignment horizontal="right"/>
      <protection hidden="1"/>
    </xf>
    <xf numFmtId="179" fontId="2" fillId="0" borderId="6" xfId="15" applyNumberFormat="1" applyFont="1" applyFill="1" applyBorder="1" applyAlignment="1" applyProtection="1">
      <alignment horizontal="right"/>
      <protection hidden="1"/>
    </xf>
    <xf numFmtId="179" fontId="2" fillId="0" borderId="0" xfId="15" applyNumberFormat="1" applyFont="1" applyFill="1" applyBorder="1" applyAlignment="1" applyProtection="1">
      <alignment horizontal="right"/>
      <protection hidden="1"/>
    </xf>
    <xf numFmtId="179" fontId="0" fillId="0" borderId="0" xfId="15" applyNumberFormat="1" applyFont="1" applyFill="1" applyBorder="1" applyAlignment="1" applyProtection="1">
      <alignment horizontal="center"/>
      <protection hidden="1"/>
    </xf>
    <xf numFmtId="38" fontId="0" fillId="0" borderId="0" xfId="15" applyNumberFormat="1" applyFont="1" applyFill="1" applyAlignment="1" applyProtection="1">
      <alignment/>
      <protection hidden="1"/>
    </xf>
    <xf numFmtId="38" fontId="0" fillId="0" borderId="0" xfId="15" applyNumberFormat="1" applyFont="1" applyFill="1" applyBorder="1" applyAlignment="1" applyProtection="1">
      <alignment/>
      <protection hidden="1"/>
    </xf>
    <xf numFmtId="38" fontId="3" fillId="0" borderId="0" xfId="15" applyNumberFormat="1" applyFont="1" applyFill="1" applyAlignment="1" applyProtection="1">
      <alignment/>
      <protection hidden="1"/>
    </xf>
    <xf numFmtId="38" fontId="0" fillId="0" borderId="8" xfId="15" applyNumberFormat="1" applyFont="1" applyFill="1" applyBorder="1" applyAlignment="1" applyProtection="1">
      <alignment/>
      <protection hidden="1"/>
    </xf>
    <xf numFmtId="38" fontId="0" fillId="0" borderId="0" xfId="15" applyNumberFormat="1" applyFont="1" applyFill="1" applyBorder="1" applyAlignment="1" applyProtection="1">
      <alignment horizontal="center"/>
      <protection hidden="1"/>
    </xf>
    <xf numFmtId="0" fontId="0" fillId="0" borderId="0" xfId="0" applyFont="1" applyFill="1" applyAlignment="1" applyProtection="1">
      <alignment horizontal="left" indent="1"/>
      <protection hidden="1"/>
    </xf>
    <xf numFmtId="180" fontId="0" fillId="0" borderId="2" xfId="15" applyNumberFormat="1" applyFont="1" applyFill="1" applyBorder="1" applyAlignment="1" applyProtection="1">
      <alignment/>
      <protection hidden="1"/>
    </xf>
    <xf numFmtId="180" fontId="0" fillId="0" borderId="0" xfId="15" applyNumberFormat="1" applyFont="1" applyFill="1" applyBorder="1" applyAlignment="1" applyProtection="1">
      <alignment/>
      <protection hidden="1"/>
    </xf>
    <xf numFmtId="180" fontId="0" fillId="0" borderId="3" xfId="15" applyNumberFormat="1" applyFont="1" applyFill="1" applyBorder="1" applyAlignment="1" applyProtection="1">
      <alignment/>
      <protection hidden="1"/>
    </xf>
    <xf numFmtId="180" fontId="0" fillId="0" borderId="9" xfId="15" applyNumberFormat="1" applyFont="1" applyFill="1" applyBorder="1" applyAlignment="1" applyProtection="1">
      <alignment/>
      <protection hidden="1"/>
    </xf>
    <xf numFmtId="0" fontId="4" fillId="0" borderId="0" xfId="0" applyFont="1" applyFill="1" applyAlignment="1" applyProtection="1">
      <alignment/>
      <protection hidden="1"/>
    </xf>
    <xf numFmtId="175" fontId="0" fillId="0" borderId="1" xfId="15" applyNumberFormat="1" applyFont="1" applyFill="1" applyBorder="1" applyAlignment="1" applyProtection="1">
      <alignment/>
      <protection hidden="1"/>
    </xf>
    <xf numFmtId="180" fontId="0" fillId="0" borderId="0" xfId="15" applyNumberFormat="1" applyFont="1" applyFill="1" applyAlignment="1" applyProtection="1">
      <alignment/>
      <protection hidden="1"/>
    </xf>
    <xf numFmtId="180" fontId="0" fillId="0" borderId="5" xfId="15" applyNumberFormat="1" applyFont="1" applyFill="1" applyBorder="1" applyAlignment="1" applyProtection="1">
      <alignment/>
      <protection hidden="1"/>
    </xf>
    <xf numFmtId="180" fontId="0" fillId="0" borderId="1" xfId="15" applyNumberFormat="1" applyFont="1" applyFill="1" applyBorder="1" applyAlignment="1" applyProtection="1">
      <alignment/>
      <protection hidden="1"/>
    </xf>
    <xf numFmtId="179" fontId="0" fillId="0" borderId="0" xfId="15" applyNumberFormat="1" applyFont="1" applyFill="1" applyBorder="1" applyAlignment="1" applyProtection="1">
      <alignment/>
      <protection hidden="1"/>
    </xf>
    <xf numFmtId="0" fontId="0" fillId="0" borderId="0" xfId="0" applyFont="1" applyFill="1" applyAlignment="1" applyProtection="1">
      <alignment wrapText="1"/>
      <protection hidden="1"/>
    </xf>
    <xf numFmtId="40" fontId="2" fillId="0" borderId="7" xfId="0" applyNumberFormat="1" applyFont="1" applyFill="1" applyBorder="1" applyAlignment="1" applyProtection="1">
      <alignment horizontal="right"/>
      <protection hidden="1"/>
    </xf>
    <xf numFmtId="184" fontId="2" fillId="0" borderId="0" xfId="0" applyNumberFormat="1" applyFont="1" applyFill="1" applyAlignment="1" applyProtection="1">
      <alignment/>
      <protection hidden="1"/>
    </xf>
    <xf numFmtId="40" fontId="2" fillId="0" borderId="0" xfId="0" applyNumberFormat="1" applyFont="1" applyFill="1" applyBorder="1" applyAlignment="1" applyProtection="1">
      <alignment horizontal="right"/>
      <protection hidden="1"/>
    </xf>
    <xf numFmtId="40" fontId="2" fillId="0" borderId="0" xfId="0" applyNumberFormat="1" applyFont="1" applyFill="1" applyAlignment="1" applyProtection="1">
      <alignment/>
      <protection hidden="1"/>
    </xf>
    <xf numFmtId="175" fontId="17" fillId="0" borderId="0" xfId="0" applyNumberFormat="1" applyFont="1" applyFill="1" applyAlignment="1" applyProtection="1">
      <alignment/>
      <protection hidden="1"/>
    </xf>
    <xf numFmtId="0" fontId="17" fillId="0" borderId="0" xfId="0" applyFont="1" applyFill="1" applyAlignment="1" applyProtection="1">
      <alignment/>
      <protection hidden="1"/>
    </xf>
    <xf numFmtId="175" fontId="0" fillId="0" borderId="0" xfId="0" applyNumberFormat="1" applyFont="1" applyFill="1" applyAlignment="1" applyProtection="1">
      <alignment/>
      <protection hidden="1"/>
    </xf>
    <xf numFmtId="0" fontId="1" fillId="0" borderId="0" xfId="0" applyFont="1" applyFill="1" applyAlignment="1" applyProtection="1" quotePrefix="1">
      <alignment/>
      <protection hidden="1"/>
    </xf>
    <xf numFmtId="0" fontId="0" fillId="0" borderId="0" xfId="0" applyFont="1" applyFill="1" applyBorder="1" applyAlignment="1" applyProtection="1">
      <alignment horizontal="centerContinuous"/>
      <protection hidden="1"/>
    </xf>
    <xf numFmtId="37" fontId="2" fillId="0" borderId="0" xfId="0" applyNumberFormat="1" applyFont="1" applyFill="1" applyBorder="1" applyAlignment="1" applyProtection="1">
      <alignment horizontal="right"/>
      <protection hidden="1"/>
    </xf>
    <xf numFmtId="0" fontId="2" fillId="0" borderId="0" xfId="0" applyFont="1" applyFill="1" applyAlignment="1" applyProtection="1">
      <alignment horizontal="right"/>
      <protection hidden="1"/>
    </xf>
    <xf numFmtId="0" fontId="2" fillId="0" borderId="6" xfId="0" applyFont="1" applyFill="1" applyBorder="1" applyAlignment="1" applyProtection="1">
      <alignment horizontal="right"/>
      <protection hidden="1"/>
    </xf>
    <xf numFmtId="37" fontId="2" fillId="0" borderId="6" xfId="0" applyNumberFormat="1" applyFont="1" applyFill="1" applyBorder="1" applyAlignment="1" applyProtection="1">
      <alignment horizontal="right"/>
      <protection hidden="1"/>
    </xf>
    <xf numFmtId="37" fontId="0" fillId="0" borderId="0" xfId="0" applyNumberFormat="1" applyFont="1" applyFill="1" applyAlignment="1" applyProtection="1">
      <alignment/>
      <protection hidden="1"/>
    </xf>
    <xf numFmtId="172" fontId="3" fillId="0" borderId="0" xfId="0" applyNumberFormat="1" applyFont="1" applyFill="1" applyAlignment="1" applyProtection="1">
      <alignment/>
      <protection hidden="1"/>
    </xf>
    <xf numFmtId="172" fontId="0" fillId="0" borderId="10" xfId="0" applyNumberFormat="1" applyFont="1" applyFill="1" applyBorder="1" applyAlignment="1" applyProtection="1">
      <alignment/>
      <protection hidden="1"/>
    </xf>
    <xf numFmtId="172" fontId="0" fillId="0" borderId="0" xfId="0" applyNumberFormat="1" applyFont="1" applyFill="1" applyBorder="1" applyAlignment="1" applyProtection="1">
      <alignment/>
      <protection hidden="1"/>
    </xf>
    <xf numFmtId="172" fontId="0" fillId="0" borderId="5" xfId="0" applyNumberFormat="1" applyFont="1" applyFill="1" applyBorder="1" applyAlignment="1" applyProtection="1">
      <alignment/>
      <protection hidden="1"/>
    </xf>
    <xf numFmtId="0" fontId="8" fillId="0" borderId="0" xfId="0" applyFont="1" applyAlignment="1" applyProtection="1">
      <alignment horizontal="centerContinuous"/>
      <protection hidden="1"/>
    </xf>
    <xf numFmtId="0" fontId="2" fillId="0" borderId="0" xfId="0" applyFont="1" applyAlignment="1" applyProtection="1">
      <alignment horizontal="centerContinuous"/>
      <protection hidden="1"/>
    </xf>
    <xf numFmtId="0" fontId="2" fillId="0" borderId="0" xfId="0" applyFont="1" applyAlignment="1" applyProtection="1">
      <alignment/>
      <protection hidden="1"/>
    </xf>
    <xf numFmtId="0" fontId="0" fillId="0" borderId="0" xfId="0" applyFont="1" applyAlignment="1" applyProtection="1">
      <alignment horizontal="centerContinuous"/>
      <protection hidden="1"/>
    </xf>
    <xf numFmtId="0" fontId="0" fillId="0" borderId="0" xfId="0" applyFont="1" applyAlignment="1" applyProtection="1">
      <alignment/>
      <protection hidden="1"/>
    </xf>
    <xf numFmtId="0" fontId="1" fillId="0" borderId="0" xfId="0" applyFont="1" applyAlignment="1" applyProtection="1">
      <alignment horizontal="centerContinuous"/>
      <protection hidden="1"/>
    </xf>
    <xf numFmtId="14" fontId="2" fillId="0" borderId="6" xfId="0" applyNumberFormat="1" applyFont="1" applyFill="1" applyBorder="1" applyAlignment="1" applyProtection="1" quotePrefix="1">
      <alignment horizontal="right"/>
      <protection hidden="1"/>
    </xf>
    <xf numFmtId="0" fontId="8" fillId="0" borderId="0" xfId="0" applyFont="1" applyAlignment="1" applyProtection="1">
      <alignment/>
      <protection hidden="1"/>
    </xf>
    <xf numFmtId="172" fontId="0" fillId="0" borderId="0" xfId="0" applyNumberFormat="1" applyFont="1" applyBorder="1" applyAlignment="1" applyProtection="1">
      <alignment/>
      <protection hidden="1"/>
    </xf>
    <xf numFmtId="0" fontId="0" fillId="0" borderId="0" xfId="0" applyAlignment="1" applyProtection="1">
      <alignment/>
      <protection hidden="1"/>
    </xf>
    <xf numFmtId="172" fontId="0" fillId="0" borderId="0" xfId="0" applyNumberFormat="1" applyFill="1" applyAlignment="1" applyProtection="1">
      <alignment/>
      <protection hidden="1"/>
    </xf>
    <xf numFmtId="172" fontId="0" fillId="0" borderId="0" xfId="0" applyNumberFormat="1" applyAlignment="1" applyProtection="1">
      <alignment/>
      <protection hidden="1"/>
    </xf>
    <xf numFmtId="0" fontId="0" fillId="0" borderId="0" xfId="0" applyAlignment="1" applyProtection="1">
      <alignment horizontal="left" indent="1"/>
      <protection hidden="1"/>
    </xf>
    <xf numFmtId="0" fontId="0" fillId="0" borderId="0" xfId="0" applyAlignment="1" applyProtection="1">
      <alignment horizontal="left"/>
      <protection hidden="1"/>
    </xf>
    <xf numFmtId="172" fontId="0" fillId="0" borderId="5" xfId="0" applyNumberFormat="1" applyBorder="1" applyAlignment="1" applyProtection="1">
      <alignment/>
      <protection hidden="1"/>
    </xf>
    <xf numFmtId="172" fontId="0" fillId="0" borderId="0" xfId="0" applyNumberFormat="1" applyFont="1" applyAlignment="1" applyProtection="1">
      <alignment/>
      <protection hidden="1"/>
    </xf>
    <xf numFmtId="172" fontId="0" fillId="0" borderId="11" xfId="0" applyNumberFormat="1" applyBorder="1" applyAlignment="1" applyProtection="1">
      <alignment/>
      <protection hidden="1"/>
    </xf>
    <xf numFmtId="0" fontId="2" fillId="0" borderId="0" xfId="0" applyFont="1" applyAlignment="1" applyProtection="1">
      <alignment horizontal="left"/>
      <protection hidden="1"/>
    </xf>
    <xf numFmtId="0" fontId="2" fillId="0" borderId="0" xfId="0" applyFont="1" applyAlignment="1" applyProtection="1">
      <alignment horizontal="left" indent="1"/>
      <protection hidden="1"/>
    </xf>
    <xf numFmtId="172" fontId="0" fillId="0" borderId="10" xfId="0" applyNumberFormat="1" applyBorder="1" applyAlignment="1" applyProtection="1">
      <alignment/>
      <protection hidden="1"/>
    </xf>
    <xf numFmtId="0" fontId="0" fillId="0" borderId="0" xfId="0" applyFont="1" applyAlignment="1" applyProtection="1">
      <alignment/>
      <protection hidden="1"/>
    </xf>
    <xf numFmtId="0" fontId="16" fillId="0" borderId="0" xfId="0" applyFont="1" applyAlignment="1" applyProtection="1">
      <alignment/>
      <protection hidden="1"/>
    </xf>
    <xf numFmtId="172" fontId="16" fillId="0" borderId="0" xfId="0" applyNumberFormat="1" applyFont="1" applyAlignment="1" applyProtection="1">
      <alignment/>
      <protection hidden="1"/>
    </xf>
    <xf numFmtId="172" fontId="0" fillId="0" borderId="0" xfId="0" applyNumberFormat="1" applyFont="1" applyAlignment="1" applyProtection="1">
      <alignment/>
      <protection hidden="1"/>
    </xf>
    <xf numFmtId="172" fontId="0" fillId="0" borderId="8" xfId="0" applyNumberFormat="1" applyFont="1" applyBorder="1" applyAlignment="1" applyProtection="1">
      <alignment/>
      <protection hidden="1"/>
    </xf>
    <xf numFmtId="0" fontId="0" fillId="0" borderId="0" xfId="0" applyFont="1" applyAlignment="1" applyProtection="1">
      <alignment horizontal="left" indent="1"/>
      <protection hidden="1"/>
    </xf>
    <xf numFmtId="172" fontId="0" fillId="0" borderId="0" xfId="0" applyNumberFormat="1" applyFont="1" applyBorder="1" applyAlignment="1" applyProtection="1">
      <alignment/>
      <protection hidden="1"/>
    </xf>
    <xf numFmtId="0" fontId="0" fillId="0" borderId="0" xfId="0" applyFont="1" applyAlignment="1" applyProtection="1">
      <alignment horizontal="left"/>
      <protection hidden="1"/>
    </xf>
    <xf numFmtId="172" fontId="0" fillId="0" borderId="10" xfId="0" applyNumberFormat="1" applyFont="1" applyBorder="1" applyAlignment="1" applyProtection="1">
      <alignment/>
      <protection hidden="1"/>
    </xf>
    <xf numFmtId="0" fontId="5" fillId="0" borderId="0" xfId="0" applyFont="1" applyFill="1" applyAlignment="1" applyProtection="1">
      <alignment/>
      <protection hidden="1"/>
    </xf>
    <xf numFmtId="0" fontId="5" fillId="0" borderId="0" xfId="0" applyFont="1" applyFill="1" applyAlignment="1" applyProtection="1">
      <alignment horizontal="right"/>
      <protection hidden="1"/>
    </xf>
    <xf numFmtId="0" fontId="5" fillId="0" borderId="8" xfId="0" applyFont="1" applyFill="1" applyBorder="1" applyAlignment="1" applyProtection="1">
      <alignment/>
      <protection hidden="1"/>
    </xf>
    <xf numFmtId="0" fontId="7" fillId="0" borderId="0" xfId="0" applyFont="1" applyFill="1" applyBorder="1" applyAlignment="1" applyProtection="1">
      <alignment/>
      <protection hidden="1"/>
    </xf>
    <xf numFmtId="0" fontId="6"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172" fontId="5" fillId="0" borderId="0" xfId="15" applyNumberFormat="1" applyFont="1" applyFill="1" applyBorder="1" applyAlignment="1" applyProtection="1">
      <alignment/>
      <protection hidden="1"/>
    </xf>
    <xf numFmtId="172" fontId="5" fillId="0" borderId="0" xfId="15" applyNumberFormat="1" applyFont="1" applyFill="1" applyBorder="1" applyAlignment="1" applyProtection="1">
      <alignment/>
      <protection hidden="1"/>
    </xf>
    <xf numFmtId="172" fontId="6" fillId="0" borderId="0" xfId="15" applyNumberFormat="1" applyFont="1" applyFill="1" applyBorder="1" applyAlignment="1" applyProtection="1">
      <alignment/>
      <protection hidden="1"/>
    </xf>
    <xf numFmtId="172" fontId="6" fillId="0" borderId="0" xfId="15" applyNumberFormat="1" applyFont="1" applyFill="1" applyBorder="1" applyAlignment="1" applyProtection="1">
      <alignment/>
      <protection hidden="1"/>
    </xf>
    <xf numFmtId="0" fontId="5" fillId="0" borderId="0" xfId="0" applyFont="1" applyFill="1" applyAlignment="1" applyProtection="1">
      <alignment horizontal="justify" vertical="top" wrapText="1"/>
      <protection hidden="1"/>
    </xf>
    <xf numFmtId="0" fontId="5" fillId="0" borderId="0" xfId="0" applyFont="1" applyFill="1" applyBorder="1" applyAlignment="1" applyProtection="1">
      <alignment horizontal="left" indent="1"/>
      <protection hidden="1"/>
    </xf>
    <xf numFmtId="172" fontId="5" fillId="0" borderId="0" xfId="15" applyNumberFormat="1" applyFont="1" applyFill="1" applyBorder="1" applyAlignment="1" applyProtection="1">
      <alignment horizontal="right"/>
      <protection hidden="1"/>
    </xf>
    <xf numFmtId="0" fontId="6" fillId="0" borderId="0" xfId="0" applyFont="1" applyFill="1" applyBorder="1" applyAlignment="1" applyProtection="1">
      <alignment/>
      <protection hidden="1"/>
    </xf>
    <xf numFmtId="0" fontId="5" fillId="0" borderId="0" xfId="0" applyFont="1" applyFill="1" applyAlignment="1" applyProtection="1">
      <alignment vertical="top" wrapText="1"/>
      <protection hidden="1"/>
    </xf>
    <xf numFmtId="172" fontId="6" fillId="0" borderId="0" xfId="15" applyNumberFormat="1" applyFont="1" applyFill="1" applyBorder="1" applyAlignment="1" applyProtection="1">
      <alignment horizontal="right"/>
      <protection hidden="1"/>
    </xf>
    <xf numFmtId="172" fontId="5" fillId="0" borderId="0" xfId="15" applyNumberFormat="1" applyFont="1" applyFill="1" applyBorder="1" applyAlignment="1" applyProtection="1">
      <alignment horizontal="center"/>
      <protection hidden="1"/>
    </xf>
    <xf numFmtId="172" fontId="6" fillId="0" borderId="0" xfId="0" applyNumberFormat="1" applyFont="1" applyFill="1" applyBorder="1" applyAlignment="1" applyProtection="1">
      <alignment/>
      <protection hidden="1"/>
    </xf>
    <xf numFmtId="177" fontId="5" fillId="0" borderId="0" xfId="15" applyNumberFormat="1" applyFont="1" applyFill="1" applyBorder="1" applyAlignment="1" applyProtection="1">
      <alignment/>
      <protection hidden="1"/>
    </xf>
    <xf numFmtId="0" fontId="7" fillId="0" borderId="0" xfId="0" applyFont="1" applyFill="1" applyBorder="1" applyAlignment="1" applyProtection="1">
      <alignment horizontal="left"/>
      <protection hidden="1"/>
    </xf>
    <xf numFmtId="177" fontId="5" fillId="0" borderId="0" xfId="15" applyNumberFormat="1" applyFont="1" applyFill="1" applyBorder="1" applyAlignment="1" applyProtection="1">
      <alignment horizontal="right"/>
      <protection hidden="1"/>
    </xf>
    <xf numFmtId="0" fontId="5" fillId="0" borderId="0" xfId="0" applyFont="1" applyFill="1" applyAlignment="1" applyProtection="1">
      <alignment horizontal="center"/>
      <protection hidden="1"/>
    </xf>
    <xf numFmtId="0" fontId="5" fillId="0" borderId="8" xfId="0" applyFont="1" applyFill="1" applyBorder="1" applyAlignment="1" applyProtection="1">
      <alignment horizontal="right"/>
      <protection hidden="1"/>
    </xf>
    <xf numFmtId="172" fontId="5" fillId="0" borderId="0" xfId="0" applyNumberFormat="1" applyFont="1" applyFill="1" applyAlignment="1" applyProtection="1">
      <alignment/>
      <protection hidden="1"/>
    </xf>
    <xf numFmtId="172" fontId="5" fillId="0" borderId="1" xfId="0" applyNumberFormat="1" applyFont="1" applyFill="1" applyBorder="1" applyAlignment="1" applyProtection="1">
      <alignment/>
      <protection hidden="1"/>
    </xf>
    <xf numFmtId="0" fontId="6" fillId="0" borderId="0" xfId="0" applyFont="1" applyFill="1" applyAlignment="1" applyProtection="1">
      <alignment/>
      <protection hidden="1"/>
    </xf>
    <xf numFmtId="0" fontId="5" fillId="0" borderId="0" xfId="0" applyFont="1" applyFill="1" applyBorder="1" applyAlignment="1" applyProtection="1">
      <alignment horizontal="right"/>
      <protection hidden="1"/>
    </xf>
    <xf numFmtId="172" fontId="5" fillId="0" borderId="6" xfId="0" applyNumberFormat="1" applyFont="1" applyFill="1" applyBorder="1" applyAlignment="1" applyProtection="1">
      <alignment/>
      <protection hidden="1"/>
    </xf>
    <xf numFmtId="172" fontId="5" fillId="0" borderId="0" xfId="15" applyNumberFormat="1" applyFont="1" applyFill="1" applyAlignment="1" applyProtection="1">
      <alignment/>
      <protection hidden="1"/>
    </xf>
    <xf numFmtId="175" fontId="5" fillId="0" borderId="0" xfId="15" applyNumberFormat="1" applyFont="1" applyFill="1" applyAlignment="1" applyProtection="1">
      <alignment/>
      <protection hidden="1"/>
    </xf>
    <xf numFmtId="172" fontId="5" fillId="0" borderId="6" xfId="15" applyNumberFormat="1" applyFont="1" applyFill="1" applyBorder="1" applyAlignment="1" applyProtection="1">
      <alignment/>
      <protection hidden="1"/>
    </xf>
    <xf numFmtId="10" fontId="5" fillId="0" borderId="0" xfId="28" applyNumberFormat="1" applyFont="1" applyFill="1" applyAlignment="1" applyProtection="1">
      <alignment/>
      <protection hidden="1"/>
    </xf>
    <xf numFmtId="172" fontId="5" fillId="0" borderId="0" xfId="28" applyNumberFormat="1" applyFont="1" applyFill="1" applyAlignment="1" applyProtection="1">
      <alignment/>
      <protection hidden="1"/>
    </xf>
    <xf numFmtId="0" fontId="5" fillId="0" borderId="0" xfId="0" applyFont="1" applyFill="1" applyAlignment="1" applyProtection="1">
      <alignment vertical="top"/>
      <protection hidden="1"/>
    </xf>
    <xf numFmtId="14" fontId="5" fillId="0" borderId="8" xfId="0" applyNumberFormat="1" applyFont="1" applyFill="1" applyBorder="1" applyAlignment="1" applyProtection="1">
      <alignment horizontal="center"/>
      <protection hidden="1"/>
    </xf>
    <xf numFmtId="14" fontId="5" fillId="0" borderId="0" xfId="0" applyNumberFormat="1" applyFont="1" applyFill="1" applyAlignment="1" applyProtection="1">
      <alignment horizontal="center"/>
      <protection hidden="1"/>
    </xf>
    <xf numFmtId="172" fontId="5" fillId="0" borderId="0" xfId="0" applyNumberFormat="1" applyFont="1" applyFill="1" applyBorder="1" applyAlignment="1" applyProtection="1">
      <alignment/>
      <protection hidden="1"/>
    </xf>
    <xf numFmtId="182" fontId="5" fillId="0" borderId="7" xfId="0" applyNumberFormat="1" applyFont="1" applyFill="1" applyBorder="1" applyAlignment="1" applyProtection="1">
      <alignment/>
      <protection hidden="1"/>
    </xf>
    <xf numFmtId="182" fontId="5" fillId="0" borderId="0" xfId="0" applyNumberFormat="1" applyFont="1" applyFill="1" applyBorder="1" applyAlignment="1" applyProtection="1">
      <alignment/>
      <protection hidden="1"/>
    </xf>
    <xf numFmtId="0" fontId="6" fillId="0" borderId="6" xfId="0" applyFont="1" applyFill="1" applyBorder="1" applyAlignment="1" applyProtection="1">
      <alignment horizontal="right"/>
      <protection hidden="1"/>
    </xf>
    <xf numFmtId="0" fontId="6" fillId="0" borderId="0" xfId="0" applyFont="1" applyFill="1" applyAlignment="1" applyProtection="1">
      <alignment horizontal="right"/>
      <protection hidden="1"/>
    </xf>
    <xf numFmtId="172" fontId="5" fillId="0" borderId="8" xfId="0" applyNumberFormat="1" applyFont="1" applyFill="1" applyBorder="1" applyAlignment="1" applyProtection="1">
      <alignment/>
      <protection hidden="1"/>
    </xf>
    <xf numFmtId="0" fontId="5" fillId="0" borderId="0" xfId="0" applyFont="1" applyFill="1" applyAlignment="1" applyProtection="1">
      <alignment horizontal="left" indent="1"/>
      <protection hidden="1"/>
    </xf>
    <xf numFmtId="0" fontId="5" fillId="0" borderId="8" xfId="0" applyFont="1" applyFill="1" applyBorder="1" applyAlignment="1" applyProtection="1">
      <alignment vertical="top"/>
      <protection hidden="1"/>
    </xf>
    <xf numFmtId="0" fontId="5" fillId="0" borderId="8" xfId="0" applyFont="1" applyFill="1" applyBorder="1" applyAlignment="1" applyProtection="1">
      <alignment horizontal="right" vertical="top"/>
      <protection hidden="1"/>
    </xf>
    <xf numFmtId="209" fontId="5" fillId="0" borderId="0" xfId="0" applyNumberFormat="1" applyFont="1" applyFill="1" applyAlignment="1" applyProtection="1">
      <alignment vertical="top"/>
      <protection hidden="1"/>
    </xf>
    <xf numFmtId="209" fontId="5" fillId="0" borderId="0" xfId="0" applyNumberFormat="1" applyFont="1" applyFill="1" applyAlignment="1" applyProtection="1">
      <alignment horizontal="justify" vertical="top"/>
      <protection hidden="1"/>
    </xf>
    <xf numFmtId="0" fontId="5" fillId="0" borderId="0" xfId="0" applyFont="1" applyFill="1" applyAlignment="1" applyProtection="1">
      <alignment horizontal="justify"/>
      <protection hidden="1"/>
    </xf>
    <xf numFmtId="0" fontId="5" fillId="0" borderId="0" xfId="0" applyFont="1" applyFill="1" applyAlignment="1" applyProtection="1">
      <alignment horizontal="left" vertical="top" wrapText="1"/>
      <protection hidden="1"/>
    </xf>
    <xf numFmtId="0" fontId="5" fillId="0" borderId="0" xfId="0" applyFont="1" applyFill="1" applyAlignment="1" applyProtection="1">
      <alignment horizontal="left" vertical="top"/>
      <protection hidden="1"/>
    </xf>
    <xf numFmtId="0" fontId="5" fillId="0" borderId="0" xfId="0" applyFont="1" applyFill="1" applyBorder="1" applyAlignment="1" applyProtection="1">
      <alignment/>
      <protection hidden="1"/>
    </xf>
    <xf numFmtId="0" fontId="5" fillId="0" borderId="0" xfId="0" applyFont="1" applyFill="1" applyAlignment="1" applyProtection="1">
      <alignment/>
      <protection hidden="1"/>
    </xf>
    <xf numFmtId="0" fontId="6" fillId="0" borderId="0" xfId="0" applyFont="1" applyFill="1" applyAlignment="1" applyProtection="1">
      <alignment horizontal="left" vertical="top"/>
      <protection hidden="1"/>
    </xf>
    <xf numFmtId="0" fontId="5" fillId="0" borderId="0" xfId="0" applyFont="1" applyFill="1" applyBorder="1" applyAlignment="1" applyProtection="1">
      <alignment horizontal="center"/>
      <protection hidden="1"/>
    </xf>
    <xf numFmtId="0" fontId="6" fillId="0" borderId="0" xfId="0" applyFont="1" applyFill="1" applyBorder="1" applyAlignment="1" applyProtection="1">
      <alignment horizontal="left"/>
      <protection hidden="1"/>
    </xf>
    <xf numFmtId="177" fontId="5" fillId="0" borderId="0" xfId="15" applyNumberFormat="1" applyFont="1" applyFill="1" applyBorder="1" applyAlignment="1" applyProtection="1">
      <alignment horizontal="left"/>
      <protection hidden="1"/>
    </xf>
    <xf numFmtId="0" fontId="6" fillId="0" borderId="0" xfId="0" applyFont="1" applyFill="1" applyBorder="1" applyAlignment="1" applyProtection="1">
      <alignment horizontal="right"/>
      <protection hidden="1"/>
    </xf>
    <xf numFmtId="0" fontId="6" fillId="0" borderId="6" xfId="0" applyFont="1" applyFill="1" applyBorder="1" applyAlignment="1" applyProtection="1">
      <alignment/>
      <protection hidden="1"/>
    </xf>
    <xf numFmtId="43" fontId="5" fillId="0" borderId="0" xfId="15" applyFont="1" applyFill="1" applyAlignment="1" applyProtection="1">
      <alignment/>
      <protection hidden="1"/>
    </xf>
    <xf numFmtId="172" fontId="5" fillId="0" borderId="1" xfId="28" applyNumberFormat="1" applyFont="1" applyFill="1" applyBorder="1" applyAlignment="1" applyProtection="1">
      <alignment/>
      <protection hidden="1"/>
    </xf>
    <xf numFmtId="0" fontId="5" fillId="0" borderId="0" xfId="0" applyFont="1" applyFill="1" applyAlignment="1" applyProtection="1" quotePrefix="1">
      <alignment/>
      <protection hidden="1"/>
    </xf>
    <xf numFmtId="0" fontId="5" fillId="0" borderId="0" xfId="0" applyFont="1" applyFill="1" applyAlignment="1" applyProtection="1">
      <alignment horizontal="justify" vertical="top"/>
      <protection hidden="1"/>
    </xf>
    <xf numFmtId="0" fontId="18" fillId="0" borderId="0" xfId="0" applyFont="1" applyFill="1" applyAlignment="1" applyProtection="1">
      <alignment/>
      <protection hidden="1"/>
    </xf>
    <xf numFmtId="0" fontId="6" fillId="0" borderId="8" xfId="0" applyFont="1" applyFill="1" applyBorder="1" applyAlignment="1" applyProtection="1">
      <alignment horizontal="right"/>
      <protection hidden="1"/>
    </xf>
    <xf numFmtId="172" fontId="5" fillId="0" borderId="0" xfId="0" applyNumberFormat="1" applyFont="1" applyFill="1" applyAlignment="1" applyProtection="1">
      <alignment horizontal="right"/>
      <protection hidden="1"/>
    </xf>
    <xf numFmtId="172" fontId="5" fillId="0" borderId="0" xfId="15" applyNumberFormat="1" applyFont="1" applyFill="1" applyAlignment="1" applyProtection="1">
      <alignment horizontal="right"/>
      <protection hidden="1"/>
    </xf>
    <xf numFmtId="172" fontId="5" fillId="0" borderId="0" xfId="28" applyNumberFormat="1" applyFont="1" applyFill="1" applyAlignment="1" applyProtection="1">
      <alignment horizontal="right"/>
      <protection hidden="1"/>
    </xf>
    <xf numFmtId="172" fontId="5" fillId="0" borderId="1" xfId="0" applyNumberFormat="1" applyFont="1" applyFill="1" applyBorder="1" applyAlignment="1" applyProtection="1">
      <alignment horizontal="right"/>
      <protection hidden="1"/>
    </xf>
    <xf numFmtId="0" fontId="0" fillId="0" borderId="0" xfId="0" applyFont="1" applyAlignment="1">
      <alignment horizontal="justify" vertical="top"/>
    </xf>
    <xf numFmtId="0" fontId="0" fillId="0" borderId="0" xfId="0" applyAlignment="1">
      <alignment horizontal="justify" vertical="top"/>
    </xf>
    <xf numFmtId="0" fontId="5" fillId="0" borderId="0" xfId="0" applyFont="1" applyAlignment="1">
      <alignment horizontal="justify" vertical="top"/>
    </xf>
    <xf numFmtId="0" fontId="0" fillId="0" borderId="0" xfId="0" applyAlignment="1">
      <alignment/>
    </xf>
    <xf numFmtId="0" fontId="5" fillId="0" borderId="0" xfId="0" applyFont="1" applyFill="1" applyAlignment="1" applyProtection="1">
      <alignment horizontal="justify" vertical="top" wrapText="1"/>
      <protection hidden="1"/>
    </xf>
    <xf numFmtId="38" fontId="5" fillId="0" borderId="0" xfId="0" applyNumberFormat="1" applyFont="1" applyFill="1" applyAlignment="1" applyProtection="1">
      <alignment/>
      <protection hidden="1"/>
    </xf>
    <xf numFmtId="0" fontId="0" fillId="0" borderId="0" xfId="0" applyFill="1" applyAlignment="1" applyProtection="1">
      <alignment horizontal="left" indent="1"/>
      <protection hidden="1"/>
    </xf>
    <xf numFmtId="172" fontId="3" fillId="0" borderId="0" xfId="0" applyNumberFormat="1" applyFont="1" applyFill="1" applyBorder="1" applyAlignment="1" applyProtection="1">
      <alignment/>
      <protection hidden="1"/>
    </xf>
    <xf numFmtId="172" fontId="3" fillId="0" borderId="5" xfId="0" applyNumberFormat="1" applyFont="1" applyFill="1" applyBorder="1" applyAlignment="1" applyProtection="1">
      <alignment/>
      <protection hidden="1"/>
    </xf>
    <xf numFmtId="172" fontId="0" fillId="0" borderId="12" xfId="0" applyNumberFormat="1" applyFont="1" applyFill="1" applyBorder="1" applyAlignment="1" applyProtection="1">
      <alignment/>
      <protection hidden="1"/>
    </xf>
    <xf numFmtId="172" fontId="0" fillId="0" borderId="8" xfId="0" applyNumberFormat="1" applyFont="1" applyFill="1" applyBorder="1" applyAlignment="1" applyProtection="1">
      <alignment/>
      <protection hidden="1"/>
    </xf>
    <xf numFmtId="172" fontId="3" fillId="0" borderId="8" xfId="0" applyNumberFormat="1" applyFont="1" applyFill="1" applyBorder="1" applyAlignment="1" applyProtection="1">
      <alignment/>
      <protection hidden="1"/>
    </xf>
    <xf numFmtId="172" fontId="0" fillId="0" borderId="13" xfId="0" applyNumberFormat="1" applyFont="1" applyFill="1" applyBorder="1" applyAlignment="1" applyProtection="1">
      <alignment/>
      <protection hidden="1"/>
    </xf>
    <xf numFmtId="172" fontId="0" fillId="0" borderId="14" xfId="0" applyNumberFormat="1" applyFont="1" applyFill="1" applyBorder="1" applyAlignment="1" applyProtection="1">
      <alignment/>
      <protection hidden="1"/>
    </xf>
    <xf numFmtId="172" fontId="0" fillId="0" borderId="15" xfId="0" applyNumberFormat="1" applyFont="1" applyFill="1" applyBorder="1" applyAlignment="1" applyProtection="1">
      <alignment/>
      <protection hidden="1"/>
    </xf>
    <xf numFmtId="172" fontId="0" fillId="0" borderId="16" xfId="0" applyNumberFormat="1" applyFont="1" applyFill="1" applyBorder="1" applyAlignment="1" applyProtection="1">
      <alignment/>
      <protection hidden="1"/>
    </xf>
    <xf numFmtId="172" fontId="0" fillId="0" borderId="17" xfId="0" applyNumberFormat="1" applyFont="1" applyFill="1" applyBorder="1" applyAlignment="1" applyProtection="1">
      <alignment/>
      <protection hidden="1"/>
    </xf>
    <xf numFmtId="0" fontId="9" fillId="0" borderId="0" xfId="0" applyFont="1" applyAlignment="1">
      <alignment/>
    </xf>
    <xf numFmtId="0" fontId="5" fillId="0" borderId="0" xfId="0" applyFont="1" applyAlignment="1">
      <alignment horizontal="justify" vertical="top" wrapText="1"/>
    </xf>
    <xf numFmtId="0" fontId="2" fillId="0" borderId="0" xfId="0" applyFont="1" applyFill="1" applyAlignment="1" applyProtection="1">
      <alignment horizontal="center"/>
      <protection hidden="1"/>
    </xf>
    <xf numFmtId="38" fontId="2" fillId="0" borderId="0" xfId="0" applyNumberFormat="1" applyFont="1" applyFill="1" applyAlignment="1" applyProtection="1">
      <alignment horizontal="center"/>
      <protection hidden="1"/>
    </xf>
    <xf numFmtId="0" fontId="5" fillId="0" borderId="0" xfId="0" applyFont="1" applyFill="1" applyBorder="1" applyAlignment="1" applyProtection="1">
      <alignment horizontal="justify" vertical="top" wrapText="1"/>
      <protection hidden="1"/>
    </xf>
    <xf numFmtId="0" fontId="5" fillId="0" borderId="0" xfId="0" applyFont="1" applyFill="1" applyAlignment="1" applyProtection="1">
      <alignment horizontal="justify" vertical="top" wrapText="1"/>
      <protection hidden="1"/>
    </xf>
    <xf numFmtId="0" fontId="5" fillId="0" borderId="0" xfId="0" applyFont="1" applyFill="1" applyAlignment="1" applyProtection="1">
      <alignment vertical="top" wrapText="1"/>
      <protection hidden="1"/>
    </xf>
    <xf numFmtId="0" fontId="19" fillId="0" borderId="0" xfId="0" applyFont="1" applyFill="1" applyBorder="1" applyAlignment="1" applyProtection="1">
      <alignment horizontal="center" wrapText="1"/>
      <protection hidden="1"/>
    </xf>
    <xf numFmtId="14" fontId="5" fillId="0" borderId="0" xfId="0" applyNumberFormat="1" applyFont="1" applyFill="1" applyAlignment="1" applyProtection="1">
      <alignment horizontal="center"/>
      <protection hidden="1"/>
    </xf>
    <xf numFmtId="0" fontId="5" fillId="0" borderId="0" xfId="0" applyFont="1" applyAlignment="1">
      <alignment horizontal="justify" wrapText="1"/>
    </xf>
    <xf numFmtId="0" fontId="5" fillId="0" borderId="0" xfId="0" applyFont="1" applyAlignment="1">
      <alignment wrapText="1"/>
    </xf>
    <xf numFmtId="0" fontId="5" fillId="0" borderId="0" xfId="0" applyFont="1" applyFill="1" applyAlignment="1" applyProtection="1">
      <alignment horizontal="center"/>
      <protection hidden="1"/>
    </xf>
    <xf numFmtId="0" fontId="0" fillId="0" borderId="0" xfId="0" applyFill="1" applyAlignment="1" applyProtection="1">
      <alignment vertical="top" wrapText="1"/>
      <protection hidden="1"/>
    </xf>
    <xf numFmtId="0" fontId="0" fillId="0" borderId="0" xfId="0" applyAlignment="1">
      <alignment vertical="top" wrapText="1"/>
    </xf>
    <xf numFmtId="0" fontId="5" fillId="0" borderId="0" xfId="0" applyFont="1" applyFill="1" applyBorder="1" applyAlignment="1" applyProtection="1">
      <alignment vertical="top" wrapText="1"/>
      <protection hidden="1"/>
    </xf>
    <xf numFmtId="0" fontId="0" fillId="0" borderId="0" xfId="0" applyFill="1" applyAlignment="1" applyProtection="1">
      <alignment horizontal="justify" vertical="top" wrapText="1"/>
      <protection hidden="1"/>
    </xf>
    <xf numFmtId="2" fontId="5" fillId="0" borderId="0" xfId="0" applyNumberFormat="1" applyFont="1" applyFill="1" applyAlignment="1" applyProtection="1">
      <alignment horizontal="justify" vertical="top" wrapText="1"/>
      <protection hidden="1"/>
    </xf>
    <xf numFmtId="0" fontId="5" fillId="0" borderId="0" xfId="0" applyFont="1" applyFill="1" applyAlignment="1" applyProtection="1">
      <alignment wrapText="1"/>
      <protection hidden="1"/>
    </xf>
    <xf numFmtId="0" fontId="5" fillId="0" borderId="0" xfId="0" applyFont="1" applyAlignment="1">
      <alignment horizontal="justify" vertical="top"/>
    </xf>
    <xf numFmtId="0" fontId="0" fillId="0" borderId="0" xfId="0" applyAlignment="1">
      <alignment horizontal="justify" vertical="top"/>
    </xf>
    <xf numFmtId="0" fontId="5" fillId="0" borderId="0" xfId="0" applyFont="1" applyAlignment="1">
      <alignment horizontal="justify" vertical="top" wrapText="1"/>
    </xf>
    <xf numFmtId="0" fontId="0" fillId="0" borderId="0" xfId="0" applyAlignment="1">
      <alignment/>
    </xf>
    <xf numFmtId="0" fontId="0" fillId="0" borderId="0" xfId="0" applyAlignment="1">
      <alignment horizontal="justify" vertical="top" wrapText="1"/>
    </xf>
  </cellXfs>
  <cellStyles count="16">
    <cellStyle name="Normal" xfId="0"/>
    <cellStyle name="Comma" xfId="15"/>
    <cellStyle name="Comma [0]" xfId="16"/>
    <cellStyle name="comma zerodec" xfId="17"/>
    <cellStyle name="Currency" xfId="18"/>
    <cellStyle name="Currency [0]" xfId="19"/>
    <cellStyle name="Currency1" xfId="20"/>
    <cellStyle name="Date" xfId="21"/>
    <cellStyle name="Dollar (zero dec)" xfId="22"/>
    <cellStyle name="Fixed" xfId="23"/>
    <cellStyle name="Followed Hyperlink" xfId="24"/>
    <cellStyle name="HEADING1" xfId="25"/>
    <cellStyle name="HEADING2" xfId="26"/>
    <cellStyle name="Hyperlink" xfId="27"/>
    <cellStyle name="Percent" xfId="28"/>
    <cellStyle name="Total"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9</xdr:row>
      <xdr:rowOff>0</xdr:rowOff>
    </xdr:from>
    <xdr:to>
      <xdr:col>10</xdr:col>
      <xdr:colOff>790575</xdr:colOff>
      <xdr:row>9</xdr:row>
      <xdr:rowOff>0</xdr:rowOff>
    </xdr:to>
    <xdr:sp>
      <xdr:nvSpPr>
        <xdr:cNvPr id="1" name="Line 2"/>
        <xdr:cNvSpPr>
          <a:spLocks/>
        </xdr:cNvSpPr>
      </xdr:nvSpPr>
      <xdr:spPr>
        <a:xfrm>
          <a:off x="3724275" y="1457325"/>
          <a:ext cx="44386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266700</xdr:colOff>
      <xdr:row>29</xdr:row>
      <xdr:rowOff>9525</xdr:rowOff>
    </xdr:from>
    <xdr:to>
      <xdr:col>11</xdr:col>
      <xdr:colOff>161925</xdr:colOff>
      <xdr:row>29</xdr:row>
      <xdr:rowOff>9525</xdr:rowOff>
    </xdr:to>
    <xdr:sp>
      <xdr:nvSpPr>
        <xdr:cNvPr id="2" name="Line 4"/>
        <xdr:cNvSpPr>
          <a:spLocks/>
        </xdr:cNvSpPr>
      </xdr:nvSpPr>
      <xdr:spPr>
        <a:xfrm>
          <a:off x="3943350" y="4724400"/>
          <a:ext cx="44386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800100</xdr:colOff>
      <xdr:row>64</xdr:row>
      <xdr:rowOff>85725</xdr:rowOff>
    </xdr:from>
    <xdr:to>
      <xdr:col>9</xdr:col>
      <xdr:colOff>838200</xdr:colOff>
      <xdr:row>64</xdr:row>
      <xdr:rowOff>85725</xdr:rowOff>
    </xdr:to>
    <xdr:sp>
      <xdr:nvSpPr>
        <xdr:cNvPr id="1" name="Line 16"/>
        <xdr:cNvSpPr>
          <a:spLocks/>
        </xdr:cNvSpPr>
      </xdr:nvSpPr>
      <xdr:spPr>
        <a:xfrm>
          <a:off x="4648200" y="11830050"/>
          <a:ext cx="1028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xdr:colOff>
      <xdr:row>64</xdr:row>
      <xdr:rowOff>85725</xdr:rowOff>
    </xdr:from>
    <xdr:to>
      <xdr:col>7</xdr:col>
      <xdr:colOff>85725</xdr:colOff>
      <xdr:row>64</xdr:row>
      <xdr:rowOff>85725</xdr:rowOff>
    </xdr:to>
    <xdr:sp>
      <xdr:nvSpPr>
        <xdr:cNvPr id="2" name="Line 17"/>
        <xdr:cNvSpPr>
          <a:spLocks/>
        </xdr:cNvSpPr>
      </xdr:nvSpPr>
      <xdr:spPr>
        <a:xfrm flipH="1">
          <a:off x="3048000" y="11830050"/>
          <a:ext cx="885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Documents%20and%20Settings\Lokman\Consolidation%20Account\2004%20YE05\June%2004\Bursa%20Malaysia%20Q1%202005\2004\2004.Q4\KFB%20Consol%20WS%202004_V4(for%20Bursa%20Malaysia)%20KFB%20BO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ohizi\gapp_kfima\consol%20pack%20(311201)audited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g"/>
      <sheetName val="NOTE KLSE"/>
      <sheetName val="IS"/>
      <sheetName val="BS"/>
      <sheetName val="equity"/>
      <sheetName val="Endel Grp-RM"/>
      <sheetName val="Consol"/>
      <sheetName val="cf"/>
      <sheetName val="cfa"/>
      <sheetName val="cfb"/>
      <sheetName val="associate"/>
      <sheetName val="goodwill"/>
      <sheetName val="mi"/>
      <sheetName val="MI 04(ey)"/>
      <sheetName val="Div"/>
      <sheetName val="dis-fshsb"/>
      <sheetName val="dis-fsh"/>
      <sheetName val="dis-frla"/>
      <sheetName val="dis-f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Table of contents"/>
      <sheetName val="Section A"/>
      <sheetName val="Section B"/>
      <sheetName val="Section C"/>
      <sheetName val="Lead Schd"/>
      <sheetName val="BS01A"/>
      <sheetName val="BS01B"/>
      <sheetName val="BS01C"/>
      <sheetName val="BS01D"/>
      <sheetName val="BS01E"/>
      <sheetName val="PL02"/>
      <sheetName val="BS03&amp;3A"/>
      <sheetName val="BS04"/>
      <sheetName val="BS05"/>
      <sheetName val="BS06"/>
      <sheetName val="BS06A"/>
      <sheetName val="BS06B"/>
      <sheetName val="BS06C&amp;D"/>
      <sheetName val="BS07 "/>
      <sheetName val="BS08"/>
      <sheetName val="BS08B&amp;C"/>
      <sheetName val="BS08D"/>
      <sheetName val="BS09"/>
      <sheetName val="BS09A"/>
      <sheetName val="BS10"/>
      <sheetName val="BS10A"/>
      <sheetName val="BS10B"/>
      <sheetName val="BS11"/>
      <sheetName val="BS12"/>
      <sheetName val="BS13"/>
      <sheetName val="BS14"/>
      <sheetName val="BS15"/>
      <sheetName val="BS16"/>
      <sheetName val="BS17"/>
      <sheetName val="BS17A"/>
      <sheetName val="BS18"/>
      <sheetName val="BS19"/>
      <sheetName val="BS19A"/>
      <sheetName val="BS20"/>
      <sheetName val="BS21"/>
      <sheetName val="BS21A"/>
      <sheetName val="BS22"/>
      <sheetName val="BS22A"/>
      <sheetName val="BS23"/>
      <sheetName val="BS23A"/>
      <sheetName val="BS24"/>
      <sheetName val="BS25"/>
      <sheetName val="BS26"/>
      <sheetName val="BS27"/>
      <sheetName val="BS27A"/>
      <sheetName val="PL28"/>
      <sheetName val="PL29"/>
      <sheetName val="PL30"/>
      <sheetName val="PL31"/>
      <sheetName val="PL32"/>
      <sheetName val="PL33"/>
      <sheetName val="PL34"/>
      <sheetName val="PL34A"/>
      <sheetName val="PL35"/>
      <sheetName val="com&amp;staffN36"/>
      <sheetName val="contingentN37"/>
      <sheetName val="rptN38"/>
    </sheetNames>
    <sheetDataSet>
      <sheetData sheetId="16">
        <row r="7">
          <cell r="G7" t="str">
            <v>At 1/1/2001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48"/>
  <sheetViews>
    <sheetView showGridLines="0" view="pageBreakPreview" zoomScaleSheetLayoutView="100" workbookViewId="0" topLeftCell="A13">
      <selection activeCell="D19" sqref="D19"/>
    </sheetView>
  </sheetViews>
  <sheetFormatPr defaultColWidth="9.140625" defaultRowHeight="12.75"/>
  <cols>
    <col min="1" max="3" width="9.140625" style="16" customWidth="1"/>
    <col min="4" max="4" width="16.28125" style="16" customWidth="1"/>
    <col min="5" max="6" width="13.7109375" style="16" customWidth="1"/>
    <col min="7" max="7" width="1.1484375" style="16" customWidth="1"/>
    <col min="8" max="9" width="13.7109375" style="16" customWidth="1"/>
    <col min="10" max="10" width="1.7109375" style="16" customWidth="1"/>
    <col min="11" max="16384" width="9.140625" style="16" customWidth="1"/>
  </cols>
  <sheetData>
    <row r="1" spans="1:9" ht="12.75">
      <c r="A1" s="14" t="s">
        <v>6</v>
      </c>
      <c r="B1" s="15"/>
      <c r="C1" s="15"/>
      <c r="D1" s="15"/>
      <c r="E1" s="15"/>
      <c r="F1" s="15"/>
      <c r="G1" s="15"/>
      <c r="H1" s="15"/>
      <c r="I1" s="15"/>
    </row>
    <row r="2" spans="1:9" ht="12.75">
      <c r="A2" s="15" t="s">
        <v>19</v>
      </c>
      <c r="B2" s="15"/>
      <c r="C2" s="15"/>
      <c r="D2" s="15"/>
      <c r="E2" s="15"/>
      <c r="F2" s="15"/>
      <c r="G2" s="15"/>
      <c r="H2" s="15"/>
      <c r="I2" s="15"/>
    </row>
    <row r="3" spans="1:9" ht="12.75">
      <c r="A3" s="15" t="s">
        <v>20</v>
      </c>
      <c r="B3" s="15"/>
      <c r="C3" s="15"/>
      <c r="D3" s="15"/>
      <c r="E3" s="15"/>
      <c r="F3" s="15"/>
      <c r="G3" s="15"/>
      <c r="H3" s="15"/>
      <c r="I3" s="15"/>
    </row>
    <row r="4" spans="1:9" ht="12.75">
      <c r="A4" s="15"/>
      <c r="B4" s="15"/>
      <c r="C4" s="15"/>
      <c r="D4" s="15"/>
      <c r="E4" s="15"/>
      <c r="F4" s="15"/>
      <c r="G4" s="15"/>
      <c r="H4" s="15"/>
      <c r="I4" s="15"/>
    </row>
    <row r="5" spans="1:9" ht="12.75">
      <c r="A5" s="17" t="s">
        <v>46</v>
      </c>
      <c r="B5" s="15"/>
      <c r="C5" s="15"/>
      <c r="D5" s="15"/>
      <c r="E5" s="15"/>
      <c r="F5" s="15"/>
      <c r="G5" s="15"/>
      <c r="H5" s="15"/>
      <c r="I5" s="15"/>
    </row>
    <row r="6" spans="1:9" ht="12.75">
      <c r="A6" s="17" t="s">
        <v>265</v>
      </c>
      <c r="B6" s="15"/>
      <c r="C6" s="15"/>
      <c r="D6" s="15"/>
      <c r="E6" s="15"/>
      <c r="F6" s="15"/>
      <c r="G6" s="15"/>
      <c r="H6" s="15"/>
      <c r="I6" s="15"/>
    </row>
    <row r="7" spans="1:9" ht="12.75">
      <c r="A7" s="17" t="s">
        <v>92</v>
      </c>
      <c r="B7" s="15"/>
      <c r="C7" s="15"/>
      <c r="D7" s="15"/>
      <c r="E7" s="15"/>
      <c r="F7" s="15"/>
      <c r="G7" s="15"/>
      <c r="H7" s="15"/>
      <c r="I7" s="15"/>
    </row>
    <row r="9" spans="1:9" ht="12.75">
      <c r="A9" s="18"/>
      <c r="B9" s="18"/>
      <c r="E9" s="193" t="s">
        <v>21</v>
      </c>
      <c r="F9" s="193"/>
      <c r="H9" s="194" t="s">
        <v>95</v>
      </c>
      <c r="I9" s="194"/>
    </row>
    <row r="10" spans="1:9" ht="12.75">
      <c r="A10" s="19"/>
      <c r="B10" s="19"/>
      <c r="C10" s="20"/>
      <c r="D10" s="20"/>
      <c r="E10" s="20" t="s">
        <v>22</v>
      </c>
      <c r="F10" s="20" t="s">
        <v>23</v>
      </c>
      <c r="G10" s="20"/>
      <c r="H10" s="20" t="s">
        <v>22</v>
      </c>
      <c r="I10" s="20" t="s">
        <v>23</v>
      </c>
    </row>
    <row r="11" spans="1:9" ht="12.75">
      <c r="A11" s="19"/>
      <c r="B11" s="19"/>
      <c r="C11" s="20"/>
      <c r="D11" s="20"/>
      <c r="E11" s="20" t="s">
        <v>258</v>
      </c>
      <c r="F11" s="20" t="s">
        <v>24</v>
      </c>
      <c r="G11" s="20"/>
      <c r="H11" s="20" t="str">
        <f>+E11</f>
        <v>Year</v>
      </c>
      <c r="I11" s="20" t="s">
        <v>24</v>
      </c>
    </row>
    <row r="12" spans="1:9" ht="12.75">
      <c r="A12" s="18"/>
      <c r="B12" s="18"/>
      <c r="E12" s="20" t="s">
        <v>25</v>
      </c>
      <c r="F12" s="20" t="s">
        <v>25</v>
      </c>
      <c r="H12" s="20" t="s">
        <v>26</v>
      </c>
      <c r="I12" s="20" t="s">
        <v>219</v>
      </c>
    </row>
    <row r="13" spans="1:9" ht="12.75">
      <c r="A13" s="18"/>
      <c r="B13" s="18"/>
      <c r="E13" s="20"/>
      <c r="F13" s="20"/>
      <c r="H13" s="20"/>
      <c r="I13" s="20"/>
    </row>
    <row r="14" spans="5:9" ht="13.5" thickBot="1">
      <c r="E14" s="21" t="s">
        <v>262</v>
      </c>
      <c r="F14" s="21" t="s">
        <v>263</v>
      </c>
      <c r="G14" s="22"/>
      <c r="H14" s="21" t="str">
        <f>E14</f>
        <v>31-03-05</v>
      </c>
      <c r="I14" s="21" t="str">
        <f>F14</f>
        <v>31-03-04</v>
      </c>
    </row>
    <row r="15" spans="5:9" ht="12.75">
      <c r="E15" s="20" t="s">
        <v>13</v>
      </c>
      <c r="F15" s="20" t="s">
        <v>13</v>
      </c>
      <c r="H15" s="20" t="s">
        <v>13</v>
      </c>
      <c r="I15" s="20" t="s">
        <v>13</v>
      </c>
    </row>
    <row r="16" spans="5:9" ht="12.75">
      <c r="E16" s="15"/>
      <c r="F16" s="15"/>
      <c r="H16" s="15"/>
      <c r="I16" s="15"/>
    </row>
    <row r="17" spans="1:11" ht="12.75">
      <c r="A17" s="16" t="s">
        <v>9</v>
      </c>
      <c r="B17" s="18"/>
      <c r="E17" s="1">
        <v>58158</v>
      </c>
      <c r="F17" s="1">
        <v>50921</v>
      </c>
      <c r="G17" s="2"/>
      <c r="H17" s="1">
        <v>247554</v>
      </c>
      <c r="I17" s="1">
        <v>223076</v>
      </c>
      <c r="K17" s="23"/>
    </row>
    <row r="18" spans="1:11" ht="12.75">
      <c r="A18" s="16" t="s">
        <v>99</v>
      </c>
      <c r="E18" s="3">
        <v>1135</v>
      </c>
      <c r="F18" s="3">
        <v>789</v>
      </c>
      <c r="G18" s="2"/>
      <c r="H18" s="3">
        <v>3560</v>
      </c>
      <c r="I18" s="3">
        <v>4289</v>
      </c>
      <c r="K18" s="23"/>
    </row>
    <row r="19" spans="1:11" ht="12.75">
      <c r="A19" s="16" t="s">
        <v>98</v>
      </c>
      <c r="E19" s="3">
        <v>-49030</v>
      </c>
      <c r="F19" s="3">
        <v>-46034</v>
      </c>
      <c r="G19" s="2"/>
      <c r="H19" s="3">
        <v>-209374</v>
      </c>
      <c r="I19" s="3">
        <v>-195127</v>
      </c>
      <c r="K19" s="23"/>
    </row>
    <row r="20" spans="5:11" ht="12.75">
      <c r="E20" s="3"/>
      <c r="F20" s="3"/>
      <c r="G20" s="2"/>
      <c r="H20" s="4"/>
      <c r="I20" s="4"/>
      <c r="K20" s="23"/>
    </row>
    <row r="21" spans="1:11" s="22" customFormat="1" ht="12.75">
      <c r="A21" s="8" t="s">
        <v>101</v>
      </c>
      <c r="B21" s="8"/>
      <c r="C21" s="8"/>
      <c r="D21" s="8"/>
      <c r="E21" s="7">
        <f>SUM(E17:E20)</f>
        <v>10263</v>
      </c>
      <c r="F21" s="7">
        <f>SUM(F17:F20)</f>
        <v>5676</v>
      </c>
      <c r="G21" s="9"/>
      <c r="H21" s="9">
        <f>SUM(H17:H20)</f>
        <v>41740</v>
      </c>
      <c r="I21" s="9">
        <f>SUM(I17:I20)</f>
        <v>32238</v>
      </c>
      <c r="K21" s="23"/>
    </row>
    <row r="22" spans="1:11" ht="12.75">
      <c r="A22" s="22"/>
      <c r="B22" s="22"/>
      <c r="C22" s="22"/>
      <c r="D22" s="22"/>
      <c r="E22" s="2"/>
      <c r="F22" s="2"/>
      <c r="G22" s="2"/>
      <c r="H22" s="2"/>
      <c r="I22" s="2"/>
      <c r="K22" s="23"/>
    </row>
    <row r="23" spans="1:11" s="22" customFormat="1" ht="12.75">
      <c r="A23" s="22" t="s">
        <v>87</v>
      </c>
      <c r="E23" s="2">
        <v>-1436</v>
      </c>
      <c r="F23" s="2">
        <v>-3429</v>
      </c>
      <c r="G23" s="2"/>
      <c r="H23" s="5">
        <v>-8864</v>
      </c>
      <c r="I23" s="6">
        <v>-10729</v>
      </c>
      <c r="K23" s="23"/>
    </row>
    <row r="24" spans="1:11" ht="12.75">
      <c r="A24" s="22" t="s">
        <v>209</v>
      </c>
      <c r="B24" s="22"/>
      <c r="C24" s="22"/>
      <c r="D24" s="22"/>
      <c r="E24" s="2">
        <v>1010</v>
      </c>
      <c r="F24" s="2">
        <v>2769</v>
      </c>
      <c r="G24" s="2"/>
      <c r="H24" s="5">
        <v>1837</v>
      </c>
      <c r="I24" s="6">
        <v>5271</v>
      </c>
      <c r="K24" s="23"/>
    </row>
    <row r="25" spans="1:11" ht="12.75">
      <c r="A25" s="22" t="s">
        <v>100</v>
      </c>
      <c r="B25" s="22"/>
      <c r="C25" s="22"/>
      <c r="D25" s="22"/>
      <c r="E25" s="2">
        <v>0</v>
      </c>
      <c r="F25" s="2"/>
      <c r="G25" s="2"/>
      <c r="H25" s="5"/>
      <c r="I25" s="6"/>
      <c r="K25" s="23"/>
    </row>
    <row r="26" spans="1:11" ht="12.75">
      <c r="A26" s="10" t="s">
        <v>88</v>
      </c>
      <c r="B26" s="22"/>
      <c r="C26" s="22"/>
      <c r="D26" s="22"/>
      <c r="E26" s="2">
        <v>1042</v>
      </c>
      <c r="F26" s="2">
        <v>1004</v>
      </c>
      <c r="G26" s="2"/>
      <c r="H26" s="5">
        <v>9765</v>
      </c>
      <c r="I26" s="6">
        <v>2884</v>
      </c>
      <c r="K26" s="23"/>
    </row>
    <row r="27" spans="1:11" ht="12.75">
      <c r="A27" s="10"/>
      <c r="B27" s="22"/>
      <c r="C27" s="22"/>
      <c r="D27" s="22"/>
      <c r="E27" s="2"/>
      <c r="F27" s="2"/>
      <c r="G27" s="2"/>
      <c r="H27" s="5"/>
      <c r="I27" s="6"/>
      <c r="K27" s="23"/>
    </row>
    <row r="28" spans="1:11" ht="12.75">
      <c r="A28" s="11" t="s">
        <v>182</v>
      </c>
      <c r="B28" s="22"/>
      <c r="C28" s="22"/>
      <c r="D28" s="22"/>
      <c r="E28" s="2"/>
      <c r="F28" s="2"/>
      <c r="G28" s="2"/>
      <c r="H28" s="5"/>
      <c r="I28" s="6"/>
      <c r="K28" s="23"/>
    </row>
    <row r="29" spans="1:11" s="22" customFormat="1" ht="12.75">
      <c r="A29" s="22" t="s">
        <v>84</v>
      </c>
      <c r="E29" s="2"/>
      <c r="F29" s="2"/>
      <c r="G29" s="2"/>
      <c r="H29" s="2"/>
      <c r="I29" s="2"/>
      <c r="K29" s="23"/>
    </row>
    <row r="30" spans="1:11" s="22" customFormat="1" ht="12.75">
      <c r="A30" s="22" t="s">
        <v>242</v>
      </c>
      <c r="E30" s="2">
        <v>0</v>
      </c>
      <c r="F30" s="2">
        <v>0</v>
      </c>
      <c r="G30" s="2"/>
      <c r="H30" s="2">
        <v>0</v>
      </c>
      <c r="I30" s="2">
        <v>106127</v>
      </c>
      <c r="K30" s="23"/>
    </row>
    <row r="31" spans="1:11" s="22" customFormat="1" ht="12.75">
      <c r="A31" s="22" t="s">
        <v>259</v>
      </c>
      <c r="E31" s="2">
        <v>0</v>
      </c>
      <c r="F31" s="2">
        <v>0</v>
      </c>
      <c r="G31" s="2"/>
      <c r="H31" s="2">
        <v>50302</v>
      </c>
      <c r="I31" s="2">
        <v>0</v>
      </c>
      <c r="K31" s="23"/>
    </row>
    <row r="32" spans="1:11" ht="12.75">
      <c r="A32" s="22"/>
      <c r="B32" s="22"/>
      <c r="C32" s="22"/>
      <c r="D32" s="22"/>
      <c r="E32" s="2"/>
      <c r="F32" s="6"/>
      <c r="G32" s="2"/>
      <c r="H32" s="5"/>
      <c r="I32" s="6"/>
      <c r="K32" s="23"/>
    </row>
    <row r="33" spans="1:11" ht="12.75">
      <c r="A33" s="8" t="s">
        <v>102</v>
      </c>
      <c r="B33" s="8"/>
      <c r="C33" s="8"/>
      <c r="D33" s="8"/>
      <c r="E33" s="7">
        <f>SUM(E21:E32)</f>
        <v>10879</v>
      </c>
      <c r="F33" s="7">
        <f>SUM(F21:F32)</f>
        <v>6020</v>
      </c>
      <c r="G33" s="9"/>
      <c r="H33" s="7">
        <f>SUM(H21:H32)</f>
        <v>94780</v>
      </c>
      <c r="I33" s="7">
        <f>SUM(I21:I32)</f>
        <v>135791</v>
      </c>
      <c r="K33" s="23"/>
    </row>
    <row r="34" spans="1:11" ht="12.75">
      <c r="A34" s="22"/>
      <c r="B34" s="22"/>
      <c r="C34" s="22"/>
      <c r="D34" s="22"/>
      <c r="E34" s="2"/>
      <c r="F34" s="2"/>
      <c r="G34" s="2"/>
      <c r="H34" s="2"/>
      <c r="I34" s="2"/>
      <c r="K34" s="23"/>
    </row>
    <row r="35" spans="1:11" ht="12.75">
      <c r="A35" s="22" t="s">
        <v>27</v>
      </c>
      <c r="B35" s="22"/>
      <c r="C35" s="22"/>
      <c r="D35" s="22"/>
      <c r="E35" s="2">
        <v>-4184</v>
      </c>
      <c r="F35" s="2">
        <v>-1669</v>
      </c>
      <c r="G35" s="2"/>
      <c r="H35" s="5">
        <v>-14436</v>
      </c>
      <c r="I35" s="6">
        <v>-10246</v>
      </c>
      <c r="K35" s="23"/>
    </row>
    <row r="36" spans="1:11" ht="12.75">
      <c r="A36" s="22"/>
      <c r="B36" s="22"/>
      <c r="C36" s="22"/>
      <c r="D36" s="22"/>
      <c r="E36" s="2"/>
      <c r="F36" s="6"/>
      <c r="G36" s="2"/>
      <c r="H36" s="5"/>
      <c r="I36" s="6"/>
      <c r="K36" s="23"/>
    </row>
    <row r="37" spans="1:11" ht="12.75">
      <c r="A37" s="8" t="s">
        <v>103</v>
      </c>
      <c r="B37" s="8"/>
      <c r="C37" s="8"/>
      <c r="D37" s="8"/>
      <c r="E37" s="12">
        <f>SUM(E33:E36)</f>
        <v>6695</v>
      </c>
      <c r="F37" s="12">
        <f>SUM(F33:F36)</f>
        <v>4351</v>
      </c>
      <c r="G37" s="9"/>
      <c r="H37" s="12">
        <f>SUM(H33:H36)</f>
        <v>80344</v>
      </c>
      <c r="I37" s="12">
        <f>SUM(I33:I36)</f>
        <v>125545</v>
      </c>
      <c r="K37" s="23"/>
    </row>
    <row r="38" spans="1:11" ht="12.75">
      <c r="A38" s="22"/>
      <c r="B38" s="22"/>
      <c r="C38" s="22"/>
      <c r="D38" s="22"/>
      <c r="E38" s="2"/>
      <c r="F38" s="6"/>
      <c r="G38" s="2"/>
      <c r="H38" s="5"/>
      <c r="I38" s="6"/>
      <c r="K38" s="23"/>
    </row>
    <row r="39" spans="1:11" ht="12.75">
      <c r="A39" s="22" t="s">
        <v>43</v>
      </c>
      <c r="B39" s="22"/>
      <c r="C39" s="22"/>
      <c r="D39" s="22"/>
      <c r="E39" s="2">
        <v>-1066</v>
      </c>
      <c r="F39" s="2">
        <v>-1549</v>
      </c>
      <c r="G39" s="2"/>
      <c r="H39" s="5">
        <v>-7971</v>
      </c>
      <c r="I39" s="6">
        <v>-5756</v>
      </c>
      <c r="K39" s="23"/>
    </row>
    <row r="40" spans="1:11" ht="12.75">
      <c r="A40" s="22"/>
      <c r="B40" s="22"/>
      <c r="C40" s="22"/>
      <c r="D40" s="22"/>
      <c r="E40" s="13"/>
      <c r="F40" s="6"/>
      <c r="G40" s="2"/>
      <c r="H40" s="5"/>
      <c r="I40" s="6"/>
      <c r="K40" s="23"/>
    </row>
    <row r="41" spans="1:11" ht="13.5" thickBot="1">
      <c r="A41" s="8" t="s">
        <v>310</v>
      </c>
      <c r="B41" s="8"/>
      <c r="C41" s="8"/>
      <c r="D41" s="8"/>
      <c r="E41" s="24">
        <f>SUM(E37:E40)</f>
        <v>5629</v>
      </c>
      <c r="F41" s="24">
        <f>SUM(F37:F40)</f>
        <v>2802</v>
      </c>
      <c r="G41" s="25"/>
      <c r="H41" s="24">
        <f>SUM(H37:H40)</f>
        <v>72373</v>
      </c>
      <c r="I41" s="24">
        <f>SUM(I37:I40)</f>
        <v>119789</v>
      </c>
      <c r="K41" s="23"/>
    </row>
    <row r="42" spans="5:9" ht="13.5" thickTop="1">
      <c r="E42" s="27"/>
      <c r="F42" s="23"/>
      <c r="G42" s="27"/>
      <c r="H42" s="27"/>
      <c r="I42" s="27"/>
    </row>
    <row r="43" spans="1:9" ht="12.75">
      <c r="A43" s="28" t="s">
        <v>86</v>
      </c>
      <c r="B43" s="20"/>
      <c r="C43" s="18"/>
      <c r="D43" s="18"/>
      <c r="E43" s="27"/>
      <c r="F43" s="29"/>
      <c r="G43" s="27"/>
      <c r="H43" s="27"/>
      <c r="I43" s="29"/>
    </row>
    <row r="44" spans="1:9" ht="13.5" thickBot="1">
      <c r="A44" s="30" t="s">
        <v>28</v>
      </c>
      <c r="B44" s="30"/>
      <c r="C44" s="18"/>
      <c r="D44" s="18"/>
      <c r="E44" s="31">
        <f>E41/263160*100</f>
        <v>2.139002887976896</v>
      </c>
      <c r="F44" s="31">
        <f>F41/263160*100</f>
        <v>1.064751481988144</v>
      </c>
      <c r="G44" s="32"/>
      <c r="H44" s="31">
        <f>H41/263160*100</f>
        <v>27.501519987840094</v>
      </c>
      <c r="I44" s="31">
        <f>I41/263160*100</f>
        <v>45.519455844353246</v>
      </c>
    </row>
    <row r="45" ht="6.75" customHeight="1" thickTop="1"/>
    <row r="47" spans="6:9" ht="12.75">
      <c r="F47" s="23"/>
      <c r="H47" s="33"/>
      <c r="I47" s="23"/>
    </row>
    <row r="48" ht="12.75">
      <c r="H48" s="26"/>
    </row>
  </sheetData>
  <sheetProtection password="C6B8" sheet="1" objects="1" scenarios="1"/>
  <mergeCells count="2">
    <mergeCell ref="E9:F9"/>
    <mergeCell ref="H9:I9"/>
  </mergeCells>
  <printOptions/>
  <pageMargins left="0.5" right="0.25" top="1" bottom="0.75" header="0.2" footer="0.5"/>
  <pageSetup firstPageNumber="1" useFirstPageNumber="1" horizontalDpi="600" verticalDpi="600" orientation="portrait" paperSize="9" scale="93" r:id="rId1"/>
  <headerFooter alignWithMargins="0">
    <oddFooter>&amp;LThe condensed consolidated income statements should be read in conjunction with the audited financial statements for the year ended 31 March 2004 and the accompanying explanatory notes attached to the interim financial statements.&amp;R&amp;P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47"/>
  <sheetViews>
    <sheetView showGridLines="0" view="pageBreakPreview" zoomScaleSheetLayoutView="100" workbookViewId="0" topLeftCell="A23">
      <selection activeCell="E42" sqref="E42"/>
    </sheetView>
  </sheetViews>
  <sheetFormatPr defaultColWidth="9.140625" defaultRowHeight="12.75"/>
  <cols>
    <col min="1" max="5" width="9.140625" style="16" customWidth="1"/>
    <col min="6" max="6" width="15.7109375" style="16" customWidth="1"/>
    <col min="7" max="7" width="2.28125" style="16" customWidth="1"/>
    <col min="8" max="8" width="15.7109375" style="16" customWidth="1"/>
    <col min="9" max="16384" width="9.140625" style="16" customWidth="1"/>
  </cols>
  <sheetData>
    <row r="1" spans="1:8" s="18" customFormat="1" ht="12.75">
      <c r="A1" s="14" t="str">
        <f>a</f>
        <v>KUMPULAN FIMA BERHAD</v>
      </c>
      <c r="B1" s="34"/>
      <c r="C1" s="34"/>
      <c r="D1" s="34"/>
      <c r="E1" s="34"/>
      <c r="F1" s="34"/>
      <c r="G1" s="34"/>
      <c r="H1" s="34"/>
    </row>
    <row r="2" spans="1:8" ht="12.75">
      <c r="A2" s="15" t="str">
        <f>b</f>
        <v>(Company No.:11817-V)</v>
      </c>
      <c r="B2" s="15"/>
      <c r="C2" s="15"/>
      <c r="D2" s="15"/>
      <c r="E2" s="15"/>
      <c r="F2" s="15"/>
      <c r="G2" s="15"/>
      <c r="H2" s="15"/>
    </row>
    <row r="3" spans="1:8" ht="12.75">
      <c r="A3" s="15" t="str">
        <f>d</f>
        <v>(Incorporated in Malaysia)</v>
      </c>
      <c r="B3" s="15"/>
      <c r="C3" s="15"/>
      <c r="D3" s="15"/>
      <c r="E3" s="15"/>
      <c r="F3" s="15"/>
      <c r="G3" s="15"/>
      <c r="H3" s="15"/>
    </row>
    <row r="5" spans="1:8" ht="12.75">
      <c r="A5" s="17" t="s">
        <v>311</v>
      </c>
      <c r="B5" s="15"/>
      <c r="C5" s="15"/>
      <c r="D5" s="15"/>
      <c r="E5" s="15"/>
      <c r="F5" s="15"/>
      <c r="G5" s="15"/>
      <c r="H5" s="15"/>
    </row>
    <row r="6" spans="1:8" ht="12.75">
      <c r="A6" s="17" t="str">
        <f>f</f>
        <v>Except as disclosed otherwise, the figures have not been audited</v>
      </c>
      <c r="B6" s="15"/>
      <c r="C6" s="15"/>
      <c r="D6" s="15"/>
      <c r="E6" s="15"/>
      <c r="F6" s="15"/>
      <c r="G6" s="15"/>
      <c r="H6" s="15"/>
    </row>
    <row r="8" spans="1:8" ht="12.75">
      <c r="A8" s="20"/>
      <c r="C8" s="35"/>
      <c r="D8" s="36"/>
      <c r="E8" s="36"/>
      <c r="F8" s="37" t="s">
        <v>29</v>
      </c>
      <c r="G8" s="37"/>
      <c r="H8" s="37" t="s">
        <v>29</v>
      </c>
    </row>
    <row r="9" spans="1:8" ht="12.75">
      <c r="A9" s="20"/>
      <c r="C9" s="35"/>
      <c r="D9" s="35"/>
      <c r="E9" s="35"/>
      <c r="F9" s="38" t="str">
        <f>'is'!E14</f>
        <v>31-03-05</v>
      </c>
      <c r="G9" s="38"/>
      <c r="H9" s="38" t="s">
        <v>263</v>
      </c>
    </row>
    <row r="10" spans="1:8" ht="12.75">
      <c r="A10" s="20"/>
      <c r="C10" s="35"/>
      <c r="D10" s="35"/>
      <c r="E10" s="35"/>
      <c r="F10" s="37" t="s">
        <v>30</v>
      </c>
      <c r="G10" s="38"/>
      <c r="H10" s="37" t="s">
        <v>218</v>
      </c>
    </row>
    <row r="11" spans="1:8" ht="13.5" thickBot="1">
      <c r="A11" s="20"/>
      <c r="C11" s="35"/>
      <c r="D11" s="35"/>
      <c r="E11" s="35"/>
      <c r="F11" s="39" t="s">
        <v>13</v>
      </c>
      <c r="G11" s="40"/>
      <c r="H11" s="39" t="s">
        <v>13</v>
      </c>
    </row>
    <row r="12" spans="1:8" ht="12.75">
      <c r="A12" s="20"/>
      <c r="C12" s="35"/>
      <c r="D12" s="35"/>
      <c r="E12" s="35"/>
      <c r="F12" s="41"/>
      <c r="G12" s="41"/>
      <c r="H12" s="35"/>
    </row>
    <row r="13" spans="1:8" ht="12.75">
      <c r="A13" s="16" t="s">
        <v>31</v>
      </c>
      <c r="C13" s="35"/>
      <c r="D13" s="35"/>
      <c r="E13" s="35"/>
      <c r="F13" s="42">
        <v>259865</v>
      </c>
      <c r="G13" s="43"/>
      <c r="H13" s="42">
        <v>250172</v>
      </c>
    </row>
    <row r="14" spans="1:8" ht="12.75">
      <c r="A14" s="16" t="s">
        <v>33</v>
      </c>
      <c r="C14" s="35"/>
      <c r="D14" s="35"/>
      <c r="E14" s="35"/>
      <c r="F14" s="43">
        <v>7492</v>
      </c>
      <c r="G14" s="43"/>
      <c r="H14" s="43">
        <v>7218</v>
      </c>
    </row>
    <row r="15" spans="1:8" ht="12.75">
      <c r="A15" s="16" t="s">
        <v>32</v>
      </c>
      <c r="C15" s="35"/>
      <c r="D15" s="35"/>
      <c r="E15" s="35"/>
      <c r="F15" s="42">
        <v>21740</v>
      </c>
      <c r="G15" s="43"/>
      <c r="H15" s="42">
        <v>62635</v>
      </c>
    </row>
    <row r="16" spans="1:8" ht="12.75">
      <c r="A16" s="16" t="s">
        <v>313</v>
      </c>
      <c r="C16" s="35"/>
      <c r="D16" s="35"/>
      <c r="E16" s="35"/>
      <c r="F16" s="44">
        <v>54</v>
      </c>
      <c r="G16" s="43"/>
      <c r="H16" s="44">
        <v>54</v>
      </c>
    </row>
    <row r="17" spans="1:8" ht="12.75">
      <c r="A17" s="16" t="s">
        <v>85</v>
      </c>
      <c r="C17" s="35"/>
      <c r="D17" s="35"/>
      <c r="E17" s="35"/>
      <c r="F17" s="42">
        <v>414</v>
      </c>
      <c r="G17" s="43"/>
      <c r="H17" s="42">
        <v>511</v>
      </c>
    </row>
    <row r="18" spans="1:8" ht="12.75">
      <c r="A18" s="16" t="s">
        <v>312</v>
      </c>
      <c r="C18" s="35"/>
      <c r="D18" s="35"/>
      <c r="E18" s="35"/>
      <c r="F18" s="45">
        <v>3601</v>
      </c>
      <c r="G18" s="43"/>
      <c r="H18" s="45">
        <v>3384</v>
      </c>
    </row>
    <row r="19" spans="3:8" ht="12.75">
      <c r="C19" s="35"/>
      <c r="D19" s="35"/>
      <c r="E19" s="35"/>
      <c r="F19" s="42">
        <f>SUM(F13:F18)</f>
        <v>293166</v>
      </c>
      <c r="G19" s="46"/>
      <c r="H19" s="42">
        <f>SUM(H13:H18)</f>
        <v>323974</v>
      </c>
    </row>
    <row r="20" spans="1:8" ht="12.75">
      <c r="A20" s="18" t="s">
        <v>34</v>
      </c>
      <c r="C20" s="35"/>
      <c r="D20" s="35"/>
      <c r="E20" s="35"/>
      <c r="F20" s="41"/>
      <c r="G20" s="41"/>
      <c r="H20" s="35"/>
    </row>
    <row r="21" spans="1:8" ht="12.75">
      <c r="A21" s="47" t="s">
        <v>35</v>
      </c>
      <c r="C21" s="35"/>
      <c r="D21" s="35"/>
      <c r="E21" s="35"/>
      <c r="F21" s="48">
        <v>41993</v>
      </c>
      <c r="G21" s="49"/>
      <c r="H21" s="48">
        <v>24918</v>
      </c>
    </row>
    <row r="22" spans="1:8" ht="12.75">
      <c r="A22" s="47" t="s">
        <v>36</v>
      </c>
      <c r="C22" s="35"/>
      <c r="D22" s="35"/>
      <c r="E22" s="35"/>
      <c r="F22" s="50">
        <f>41391-861+661</f>
        <v>41191</v>
      </c>
      <c r="G22" s="49"/>
      <c r="H22" s="50">
        <v>42128</v>
      </c>
    </row>
    <row r="23" spans="1:8" ht="12.75">
      <c r="A23" s="47" t="s">
        <v>37</v>
      </c>
      <c r="C23" s="35"/>
      <c r="D23" s="35"/>
      <c r="E23" s="35"/>
      <c r="F23" s="50">
        <v>4</v>
      </c>
      <c r="G23" s="49"/>
      <c r="H23" s="50">
        <v>6</v>
      </c>
    </row>
    <row r="24" spans="1:8" ht="12.75">
      <c r="A24" s="47" t="s">
        <v>47</v>
      </c>
      <c r="C24" s="35"/>
      <c r="D24" s="35"/>
      <c r="E24" s="35"/>
      <c r="F24" s="50">
        <f>69589+12015</f>
        <v>81604</v>
      </c>
      <c r="G24" s="49"/>
      <c r="H24" s="50">
        <v>56933</v>
      </c>
    </row>
    <row r="25" spans="1:8" ht="12.75">
      <c r="A25" s="20"/>
      <c r="B25" s="20"/>
      <c r="C25" s="35"/>
      <c r="D25" s="35"/>
      <c r="E25" s="35"/>
      <c r="F25" s="51">
        <f>SUM(F21:F24)</f>
        <v>164792</v>
      </c>
      <c r="G25" s="49"/>
      <c r="H25" s="51">
        <f>SUM(H21:H24)</f>
        <v>123985</v>
      </c>
    </row>
    <row r="26" spans="1:8" ht="12.75">
      <c r="A26" s="18" t="s">
        <v>38</v>
      </c>
      <c r="C26" s="35"/>
      <c r="D26" s="35"/>
      <c r="E26" s="35"/>
      <c r="F26" s="50"/>
      <c r="G26" s="49"/>
      <c r="H26" s="50"/>
    </row>
    <row r="27" spans="1:8" ht="12.75">
      <c r="A27" s="47" t="s">
        <v>314</v>
      </c>
      <c r="C27" s="35"/>
      <c r="D27" s="35"/>
      <c r="E27" s="35"/>
      <c r="F27" s="50">
        <f>9225+7983</f>
        <v>17208</v>
      </c>
      <c r="G27" s="49"/>
      <c r="H27" s="50">
        <v>14415</v>
      </c>
    </row>
    <row r="28" spans="1:8" ht="12.75">
      <c r="A28" s="47" t="s">
        <v>39</v>
      </c>
      <c r="C28" s="35"/>
      <c r="D28" s="35"/>
      <c r="E28" s="35"/>
      <c r="F28" s="50">
        <f>29771+21870</f>
        <v>51641</v>
      </c>
      <c r="G28" s="49"/>
      <c r="H28" s="50">
        <v>35593</v>
      </c>
    </row>
    <row r="29" spans="1:8" ht="12.75">
      <c r="A29" s="47" t="s">
        <v>27</v>
      </c>
      <c r="C29" s="35"/>
      <c r="D29" s="35"/>
      <c r="E29" s="35"/>
      <c r="F29" s="50">
        <v>2124</v>
      </c>
      <c r="G29" s="49"/>
      <c r="H29" s="50">
        <v>5005</v>
      </c>
    </row>
    <row r="30" spans="1:8" ht="12.75">
      <c r="A30" s="20"/>
      <c r="B30" s="52"/>
      <c r="C30" s="35"/>
      <c r="D30" s="35"/>
      <c r="E30" s="35"/>
      <c r="F30" s="51">
        <f>SUM(F27:F29)</f>
        <v>70973</v>
      </c>
      <c r="G30" s="49"/>
      <c r="H30" s="51">
        <f>SUM(H27:H29)</f>
        <v>55013</v>
      </c>
    </row>
    <row r="31" spans="1:8" ht="12.75">
      <c r="A31" s="16" t="s">
        <v>91</v>
      </c>
      <c r="C31" s="35"/>
      <c r="D31" s="35"/>
      <c r="E31" s="35"/>
      <c r="F31" s="49">
        <f>F25-F30</f>
        <v>93819</v>
      </c>
      <c r="G31" s="49"/>
      <c r="H31" s="49">
        <f>H25-H30</f>
        <v>68972</v>
      </c>
    </row>
    <row r="32" spans="3:8" ht="13.5" thickBot="1">
      <c r="C32" s="35"/>
      <c r="D32" s="35"/>
      <c r="E32" s="35"/>
      <c r="F32" s="53">
        <f>+F19+F31</f>
        <v>386985</v>
      </c>
      <c r="G32" s="49"/>
      <c r="H32" s="53">
        <f>+H19+H31</f>
        <v>392946</v>
      </c>
    </row>
    <row r="33" spans="1:8" ht="13.5" thickTop="1">
      <c r="A33" s="18" t="s">
        <v>40</v>
      </c>
      <c r="C33" s="35"/>
      <c r="D33" s="35"/>
      <c r="E33" s="35"/>
      <c r="F33" s="49"/>
      <c r="G33" s="49"/>
      <c r="H33" s="54"/>
    </row>
    <row r="34" spans="1:8" ht="12.75">
      <c r="A34" s="16" t="s">
        <v>41</v>
      </c>
      <c r="C34" s="35"/>
      <c r="D34" s="35"/>
      <c r="E34" s="35"/>
      <c r="F34" s="49">
        <v>263160</v>
      </c>
      <c r="G34" s="49"/>
      <c r="H34" s="49">
        <v>263160</v>
      </c>
    </row>
    <row r="35" spans="1:8" ht="12.75">
      <c r="A35" s="16" t="s">
        <v>42</v>
      </c>
      <c r="C35" s="35"/>
      <c r="D35" s="35"/>
      <c r="E35" s="35"/>
      <c r="F35" s="49">
        <f>ROUND(equity!M25-equity!F25,0)</f>
        <v>-33700</v>
      </c>
      <c r="G35" s="49"/>
      <c r="H35" s="49">
        <v>-118092</v>
      </c>
    </row>
    <row r="36" spans="1:8" ht="12.75">
      <c r="A36" s="16" t="s">
        <v>315</v>
      </c>
      <c r="B36" s="20"/>
      <c r="C36" s="35"/>
      <c r="D36" s="35"/>
      <c r="E36" s="35"/>
      <c r="F36" s="55">
        <f>SUM(F34:F35)</f>
        <v>229460</v>
      </c>
      <c r="G36" s="49"/>
      <c r="H36" s="55">
        <f>SUM(H34:H35)</f>
        <v>145068</v>
      </c>
    </row>
    <row r="37" spans="1:8" ht="12.75">
      <c r="A37" s="16" t="s">
        <v>43</v>
      </c>
      <c r="C37" s="35"/>
      <c r="D37" s="35"/>
      <c r="E37" s="35"/>
      <c r="F37" s="49">
        <v>61083</v>
      </c>
      <c r="G37" s="49"/>
      <c r="H37" s="49">
        <v>54455</v>
      </c>
    </row>
    <row r="38" spans="1:8" ht="12.75">
      <c r="A38" s="16" t="s">
        <v>44</v>
      </c>
      <c r="C38" s="35"/>
      <c r="D38" s="35"/>
      <c r="E38" s="35"/>
      <c r="F38" s="49"/>
      <c r="G38" s="49"/>
      <c r="H38" s="49"/>
    </row>
    <row r="39" spans="1:8" ht="12.75">
      <c r="A39" s="47" t="s">
        <v>45</v>
      </c>
      <c r="C39" s="35"/>
      <c r="D39" s="35"/>
      <c r="E39" s="35"/>
      <c r="F39" s="49">
        <f>69976+240</f>
        <v>70216</v>
      </c>
      <c r="G39" s="49"/>
      <c r="H39" s="49">
        <v>170733</v>
      </c>
    </row>
    <row r="40" spans="1:8" ht="12.75">
      <c r="A40" s="47" t="s">
        <v>316</v>
      </c>
      <c r="C40" s="35"/>
      <c r="D40" s="35"/>
      <c r="E40" s="35"/>
      <c r="F40" s="49">
        <v>3806</v>
      </c>
      <c r="G40" s="49"/>
      <c r="H40" s="49">
        <v>3959</v>
      </c>
    </row>
    <row r="41" spans="1:8" ht="12.75">
      <c r="A41" s="47" t="s">
        <v>317</v>
      </c>
      <c r="C41" s="35"/>
      <c r="D41" s="35"/>
      <c r="E41" s="35"/>
      <c r="F41" s="49">
        <v>22420</v>
      </c>
      <c r="G41" s="49"/>
      <c r="H41" s="49">
        <v>18731</v>
      </c>
    </row>
    <row r="42" spans="3:8" ht="13.5" thickBot="1">
      <c r="C42" s="35"/>
      <c r="D42" s="35"/>
      <c r="E42" s="35"/>
      <c r="F42" s="56">
        <f>SUM(F36:F41)</f>
        <v>386985</v>
      </c>
      <c r="G42" s="49"/>
      <c r="H42" s="56">
        <f>SUM(H36:H41)</f>
        <v>392946</v>
      </c>
    </row>
    <row r="43" spans="3:8" ht="13.5" thickTop="1">
      <c r="C43" s="35"/>
      <c r="D43" s="35"/>
      <c r="E43" s="35"/>
      <c r="F43" s="57"/>
      <c r="G43" s="57"/>
      <c r="H43" s="57">
        <f>+H32-H42</f>
        <v>0</v>
      </c>
    </row>
    <row r="44" spans="1:8" ht="13.5" thickBot="1">
      <c r="A44" s="18" t="s">
        <v>97</v>
      </c>
      <c r="C44" s="58"/>
      <c r="F44" s="59">
        <f>ROUND((F36-F17)/F34,4)</f>
        <v>0.8704</v>
      </c>
      <c r="G44" s="60"/>
      <c r="H44" s="59">
        <f>ROUND((H36-H17)/H34,4)</f>
        <v>0.5493</v>
      </c>
    </row>
    <row r="45" spans="1:8" ht="6" customHeight="1" thickTop="1">
      <c r="A45" s="18"/>
      <c r="C45" s="58"/>
      <c r="F45" s="61"/>
      <c r="G45" s="62"/>
      <c r="H45" s="61"/>
    </row>
    <row r="46" spans="6:8" ht="12.75">
      <c r="F46" s="63">
        <f>F32-F42</f>
        <v>0</v>
      </c>
      <c r="G46" s="64"/>
      <c r="H46" s="63">
        <f>H32-H42</f>
        <v>0</v>
      </c>
    </row>
    <row r="47" spans="6:8" ht="12.75">
      <c r="F47" s="65">
        <f>+F42-F32</f>
        <v>0</v>
      </c>
      <c r="H47" s="65">
        <f>+H42-H32</f>
        <v>0</v>
      </c>
    </row>
  </sheetData>
  <sheetProtection password="C6B8" sheet="1" objects="1" scenarios="1"/>
  <printOptions/>
  <pageMargins left="0.75" right="0.1" top="0.75" bottom="0.75" header="0.2" footer="0.5"/>
  <pageSetup firstPageNumber="2" useFirstPageNumber="1" fitToHeight="1" fitToWidth="1" horizontalDpi="300" verticalDpi="300" orientation="portrait" paperSize="9" r:id="rId1"/>
  <headerFooter alignWithMargins="0">
    <oddFooter>&amp;LThe condensed consolidated balance sheets should be read in conjunction with the audited financial statements for the year ended 31 March 2004 and the accompanying explanatory notes attached to the interim statements.&amp;R&amp;P</oddFooter>
  </headerFooter>
</worksheet>
</file>

<file path=xl/worksheets/sheet3.xml><?xml version="1.0" encoding="utf-8"?>
<worksheet xmlns="http://schemas.openxmlformats.org/spreadsheetml/2006/main" xmlns:r="http://schemas.openxmlformats.org/officeDocument/2006/relationships">
  <dimension ref="A1:N51"/>
  <sheetViews>
    <sheetView showGridLines="0" view="pageBreakPreview" zoomScaleSheetLayoutView="100" workbookViewId="0" topLeftCell="C22">
      <selection activeCell="G40" sqref="G40"/>
    </sheetView>
  </sheetViews>
  <sheetFormatPr defaultColWidth="9.140625" defaultRowHeight="12.75"/>
  <cols>
    <col min="1" max="3" width="10.7109375" style="16" customWidth="1"/>
    <col min="4" max="4" width="7.7109375" style="16" customWidth="1"/>
    <col min="5" max="5" width="2.00390625" style="16" customWidth="1"/>
    <col min="6" max="9" width="13.28125" style="16" customWidth="1"/>
    <col min="10" max="10" width="15.57421875" style="16" customWidth="1"/>
    <col min="11" max="11" width="12.7109375" style="16" customWidth="1"/>
    <col min="12" max="12" width="13.57421875" style="16" customWidth="1"/>
    <col min="13" max="13" width="12.7109375" style="16" customWidth="1"/>
    <col min="14" max="14" width="11.140625" style="16" customWidth="1"/>
    <col min="15" max="16384" width="9.140625" style="16" customWidth="1"/>
  </cols>
  <sheetData>
    <row r="1" spans="1:13" s="18" customFormat="1" ht="12.75">
      <c r="A1" s="14" t="str">
        <f>a</f>
        <v>KUMPULAN FIMA BERHAD</v>
      </c>
      <c r="B1" s="34"/>
      <c r="C1" s="34"/>
      <c r="D1" s="34"/>
      <c r="E1" s="34"/>
      <c r="F1" s="34"/>
      <c r="G1" s="34"/>
      <c r="H1" s="34"/>
      <c r="I1" s="34"/>
      <c r="J1" s="34"/>
      <c r="K1" s="34"/>
      <c r="L1" s="34"/>
      <c r="M1" s="34"/>
    </row>
    <row r="2" spans="1:13" ht="12.75">
      <c r="A2" s="15" t="str">
        <f>b</f>
        <v>(Company No.:11817-V)</v>
      </c>
      <c r="B2" s="15"/>
      <c r="C2" s="15"/>
      <c r="D2" s="15"/>
      <c r="E2" s="15"/>
      <c r="F2" s="15"/>
      <c r="G2" s="15"/>
      <c r="H2" s="15"/>
      <c r="I2" s="15"/>
      <c r="J2" s="15"/>
      <c r="K2" s="15"/>
      <c r="L2" s="15"/>
      <c r="M2" s="15"/>
    </row>
    <row r="3" spans="1:13" ht="12.75">
      <c r="A3" s="15" t="str">
        <f>d</f>
        <v>(Incorporated in Malaysia)</v>
      </c>
      <c r="B3" s="15"/>
      <c r="C3" s="15"/>
      <c r="D3" s="15"/>
      <c r="E3" s="15"/>
      <c r="F3" s="15"/>
      <c r="G3" s="15"/>
      <c r="H3" s="15"/>
      <c r="I3" s="15"/>
      <c r="J3" s="15"/>
      <c r="K3" s="15"/>
      <c r="L3" s="15"/>
      <c r="M3" s="15"/>
    </row>
    <row r="4" spans="1:13" ht="12.75">
      <c r="A4" s="15"/>
      <c r="B4" s="15"/>
      <c r="C4" s="15"/>
      <c r="D4" s="15"/>
      <c r="E4" s="15"/>
      <c r="F4" s="15"/>
      <c r="G4" s="15"/>
      <c r="H4" s="15"/>
      <c r="I4" s="15"/>
      <c r="J4" s="15"/>
      <c r="K4" s="15"/>
      <c r="L4" s="15"/>
      <c r="M4" s="15"/>
    </row>
    <row r="5" spans="1:13" ht="12.75">
      <c r="A5" s="17" t="s">
        <v>49</v>
      </c>
      <c r="B5" s="15"/>
      <c r="C5" s="15"/>
      <c r="D5" s="15"/>
      <c r="E5" s="15"/>
      <c r="F5" s="15"/>
      <c r="G5" s="15"/>
      <c r="H5" s="15"/>
      <c r="I5" s="15"/>
      <c r="J5" s="15"/>
      <c r="K5" s="15"/>
      <c r="L5" s="15"/>
      <c r="M5" s="15"/>
    </row>
    <row r="6" spans="1:13" ht="12.75">
      <c r="A6" s="17" t="str">
        <f>+e</f>
        <v>for the Fourth Quarter Ended 31 March 2005</v>
      </c>
      <c r="B6" s="15"/>
      <c r="C6" s="15"/>
      <c r="D6" s="15"/>
      <c r="E6" s="15"/>
      <c r="F6" s="15"/>
      <c r="G6" s="15"/>
      <c r="H6" s="15"/>
      <c r="I6" s="15"/>
      <c r="J6" s="15"/>
      <c r="K6" s="15"/>
      <c r="L6" s="15"/>
      <c r="M6" s="15"/>
    </row>
    <row r="7" spans="1:13" ht="12.75">
      <c r="A7" s="17" t="str">
        <f>f</f>
        <v>Except as disclosed otherwise, the figures have not been audited</v>
      </c>
      <c r="B7" s="15"/>
      <c r="C7" s="15"/>
      <c r="D7" s="15"/>
      <c r="E7" s="15"/>
      <c r="F7" s="15"/>
      <c r="G7" s="15"/>
      <c r="H7" s="15"/>
      <c r="I7" s="15"/>
      <c r="J7" s="15"/>
      <c r="K7" s="15"/>
      <c r="L7" s="15"/>
      <c r="M7" s="15"/>
    </row>
    <row r="9" spans="1:11" ht="12.75">
      <c r="A9" s="66" t="s">
        <v>215</v>
      </c>
      <c r="G9" s="67" t="s">
        <v>50</v>
      </c>
      <c r="H9" s="67"/>
      <c r="I9" s="67"/>
      <c r="J9" s="67"/>
      <c r="K9" s="67"/>
    </row>
    <row r="10" spans="1:11" ht="12.75">
      <c r="A10" s="66"/>
      <c r="G10" s="67"/>
      <c r="H10" s="67"/>
      <c r="I10" s="67"/>
      <c r="J10" s="67"/>
      <c r="K10" s="67"/>
    </row>
    <row r="11" spans="1:11" ht="12.75">
      <c r="A11" s="66"/>
      <c r="G11" s="67"/>
      <c r="H11" s="67"/>
      <c r="I11" s="67"/>
      <c r="J11" s="68" t="s">
        <v>60</v>
      </c>
      <c r="K11" s="67"/>
    </row>
    <row r="12" spans="1:11" ht="12.75">
      <c r="A12" s="66"/>
      <c r="G12" s="67"/>
      <c r="H12" s="67"/>
      <c r="I12" s="67"/>
      <c r="J12" s="68" t="s">
        <v>62</v>
      </c>
      <c r="K12" s="68" t="s">
        <v>63</v>
      </c>
    </row>
    <row r="13" spans="6:12" ht="12.75">
      <c r="F13" s="69" t="s">
        <v>51</v>
      </c>
      <c r="G13" s="69" t="s">
        <v>51</v>
      </c>
      <c r="H13" s="69" t="s">
        <v>52</v>
      </c>
      <c r="I13" s="69" t="s">
        <v>90</v>
      </c>
      <c r="J13" s="68" t="s">
        <v>64</v>
      </c>
      <c r="K13" s="68" t="s">
        <v>65</v>
      </c>
      <c r="L13" s="69" t="s">
        <v>53</v>
      </c>
    </row>
    <row r="14" spans="1:13" ht="12.75">
      <c r="A14" s="18"/>
      <c r="F14" s="69" t="s">
        <v>54</v>
      </c>
      <c r="G14" s="69" t="s">
        <v>55</v>
      </c>
      <c r="H14" s="69" t="s">
        <v>56</v>
      </c>
      <c r="I14" s="69" t="s">
        <v>56</v>
      </c>
      <c r="J14" s="68" t="s">
        <v>66</v>
      </c>
      <c r="K14" s="68" t="s">
        <v>56</v>
      </c>
      <c r="L14" s="69" t="s">
        <v>57</v>
      </c>
      <c r="M14" s="69" t="s">
        <v>58</v>
      </c>
    </row>
    <row r="15" spans="6:13" ht="13.5" thickBot="1">
      <c r="F15" s="70" t="s">
        <v>13</v>
      </c>
      <c r="G15" s="70" t="s">
        <v>13</v>
      </c>
      <c r="H15" s="70" t="s">
        <v>13</v>
      </c>
      <c r="I15" s="71" t="s">
        <v>13</v>
      </c>
      <c r="J15" s="71" t="s">
        <v>13</v>
      </c>
      <c r="K15" s="71" t="s">
        <v>13</v>
      </c>
      <c r="L15" s="70" t="s">
        <v>13</v>
      </c>
      <c r="M15" s="70" t="s">
        <v>13</v>
      </c>
    </row>
    <row r="16" spans="1:13" ht="12.75">
      <c r="A16" s="18" t="s">
        <v>59</v>
      </c>
      <c r="F16" s="72"/>
      <c r="G16" s="72"/>
      <c r="H16" s="72"/>
      <c r="I16" s="72"/>
      <c r="J16" s="72"/>
      <c r="K16" s="72"/>
      <c r="L16" s="72"/>
      <c r="M16" s="72"/>
    </row>
    <row r="17" spans="1:13" ht="12.75">
      <c r="A17" s="16" t="s">
        <v>220</v>
      </c>
      <c r="F17" s="23">
        <v>263160</v>
      </c>
      <c r="G17" s="23">
        <v>12161</v>
      </c>
      <c r="H17" s="23">
        <v>48931</v>
      </c>
      <c r="I17" s="23">
        <v>437</v>
      </c>
      <c r="J17" s="23">
        <v>26758</v>
      </c>
      <c r="K17" s="23">
        <v>15056</v>
      </c>
      <c r="L17" s="23">
        <v>-221435</v>
      </c>
      <c r="M17" s="23">
        <f>SUM(F17:L17)</f>
        <v>145068</v>
      </c>
    </row>
    <row r="18" spans="6:13" ht="12.75">
      <c r="F18" s="23"/>
      <c r="G18" s="23"/>
      <c r="H18" s="23"/>
      <c r="I18" s="73"/>
      <c r="J18" s="73"/>
      <c r="K18" s="73"/>
      <c r="L18" s="23"/>
      <c r="M18" s="23"/>
    </row>
    <row r="19" spans="1:13" ht="12.75">
      <c r="A19" s="16" t="s">
        <v>170</v>
      </c>
      <c r="F19" s="187">
        <v>0</v>
      </c>
      <c r="G19" s="76">
        <v>0</v>
      </c>
      <c r="H19" s="76">
        <f>13*0+2931</f>
        <v>2931</v>
      </c>
      <c r="I19" s="182">
        <v>0</v>
      </c>
      <c r="J19" s="182">
        <v>0</v>
      </c>
      <c r="K19" s="182">
        <v>0</v>
      </c>
      <c r="L19" s="76">
        <f>-H19</f>
        <v>-2931</v>
      </c>
      <c r="M19" s="188">
        <f>SUM(F19:L19)</f>
        <v>0</v>
      </c>
    </row>
    <row r="20" spans="1:13" ht="12.75">
      <c r="A20" s="16" t="s">
        <v>288</v>
      </c>
      <c r="F20" s="189">
        <v>0</v>
      </c>
      <c r="G20" s="75">
        <v>0</v>
      </c>
      <c r="H20" s="75">
        <f>14697-H19</f>
        <v>11766</v>
      </c>
      <c r="I20" s="181">
        <v>0</v>
      </c>
      <c r="J20" s="181">
        <v>0</v>
      </c>
      <c r="K20" s="181">
        <v>0</v>
      </c>
      <c r="L20" s="75">
        <v>0</v>
      </c>
      <c r="M20" s="190">
        <f>SUM(F20:L20)</f>
        <v>11766</v>
      </c>
    </row>
    <row r="21" spans="1:13" ht="12.75">
      <c r="A21" s="16" t="s">
        <v>217</v>
      </c>
      <c r="F21" s="183">
        <v>0</v>
      </c>
      <c r="G21" s="184">
        <v>0</v>
      </c>
      <c r="H21" s="184">
        <v>0</v>
      </c>
      <c r="I21" s="184">
        <v>0</v>
      </c>
      <c r="J21" s="184">
        <v>0</v>
      </c>
      <c r="K21" s="185">
        <f>423-170</f>
        <v>253</v>
      </c>
      <c r="L21" s="184">
        <v>0</v>
      </c>
      <c r="M21" s="186">
        <f>SUM(F21:L21)</f>
        <v>253</v>
      </c>
    </row>
    <row r="22" spans="1:13" ht="12.75">
      <c r="A22" s="16" t="s">
        <v>318</v>
      </c>
      <c r="F22" s="23">
        <f aca="true" t="shared" si="0" ref="F22:M22">SUM(F19:F21)</f>
        <v>0</v>
      </c>
      <c r="G22" s="23">
        <f t="shared" si="0"/>
        <v>0</v>
      </c>
      <c r="H22" s="23">
        <f t="shared" si="0"/>
        <v>14697</v>
      </c>
      <c r="I22" s="23">
        <f t="shared" si="0"/>
        <v>0</v>
      </c>
      <c r="J22" s="23">
        <f t="shared" si="0"/>
        <v>0</v>
      </c>
      <c r="K22" s="23">
        <f t="shared" si="0"/>
        <v>253</v>
      </c>
      <c r="L22" s="23">
        <f t="shared" si="0"/>
        <v>-2931</v>
      </c>
      <c r="M22" s="23">
        <f t="shared" si="0"/>
        <v>12019</v>
      </c>
    </row>
    <row r="23" spans="1:13" ht="12.75">
      <c r="A23" s="16" t="s">
        <v>319</v>
      </c>
      <c r="F23" s="23">
        <v>0</v>
      </c>
      <c r="G23" s="23">
        <v>0</v>
      </c>
      <c r="H23" s="23">
        <v>0</v>
      </c>
      <c r="I23" s="23">
        <v>0</v>
      </c>
      <c r="J23" s="23">
        <v>0</v>
      </c>
      <c r="K23" s="23">
        <v>0</v>
      </c>
      <c r="L23" s="23">
        <f>ROUND('is'!H41,0)</f>
        <v>72373</v>
      </c>
      <c r="M23" s="23">
        <f>SUM(F23:L23)</f>
        <v>72373</v>
      </c>
    </row>
    <row r="24" spans="6:13" ht="12.75">
      <c r="F24" s="23"/>
      <c r="G24" s="23"/>
      <c r="H24" s="23"/>
      <c r="I24" s="23"/>
      <c r="J24" s="23"/>
      <c r="K24" s="23"/>
      <c r="L24" s="23"/>
      <c r="M24" s="23"/>
    </row>
    <row r="25" spans="1:14" ht="13.5" thickBot="1">
      <c r="A25" s="16" t="str">
        <f>"At "&amp;'is'!$E$14</f>
        <v>At 31-03-05</v>
      </c>
      <c r="F25" s="74">
        <f aca="true" t="shared" si="1" ref="F25:K25">F17+SUM(F22:F24)</f>
        <v>263160</v>
      </c>
      <c r="G25" s="74">
        <f t="shared" si="1"/>
        <v>12161</v>
      </c>
      <c r="H25" s="74">
        <f t="shared" si="1"/>
        <v>63628</v>
      </c>
      <c r="I25" s="74">
        <f t="shared" si="1"/>
        <v>437</v>
      </c>
      <c r="J25" s="74">
        <f t="shared" si="1"/>
        <v>26758</v>
      </c>
      <c r="K25" s="74">
        <f t="shared" si="1"/>
        <v>15309</v>
      </c>
      <c r="L25" s="74">
        <f>ROUND(L17+SUM(L22:L24),0)</f>
        <v>-151993</v>
      </c>
      <c r="M25" s="74">
        <f>M17+SUM(M22:M24)</f>
        <v>229460</v>
      </c>
      <c r="N25" s="75">
        <f>'bs'!F46</f>
        <v>0</v>
      </c>
    </row>
    <row r="26" spans="6:13" ht="12.75">
      <c r="F26" s="72"/>
      <c r="G26" s="72"/>
      <c r="H26" s="72"/>
      <c r="I26" s="72"/>
      <c r="J26" s="72"/>
      <c r="K26" s="72"/>
      <c r="L26" s="72"/>
      <c r="M26" s="72"/>
    </row>
    <row r="27" ht="12.75">
      <c r="L27" s="23"/>
    </row>
    <row r="29" spans="1:12" ht="12.75">
      <c r="A29" s="66" t="s">
        <v>89</v>
      </c>
      <c r="G29" s="67" t="s">
        <v>50</v>
      </c>
      <c r="H29" s="67"/>
      <c r="I29" s="67"/>
      <c r="J29" s="67"/>
      <c r="K29" s="67"/>
      <c r="L29" s="67"/>
    </row>
    <row r="30" spans="1:11" ht="12.75">
      <c r="A30" s="66"/>
      <c r="G30" s="67"/>
      <c r="H30" s="67"/>
      <c r="I30" s="67"/>
      <c r="J30" s="67"/>
      <c r="K30" s="67"/>
    </row>
    <row r="31" spans="1:11" ht="12.75">
      <c r="A31" s="66"/>
      <c r="G31" s="67"/>
      <c r="H31" s="67"/>
      <c r="I31" s="67"/>
      <c r="J31" s="68" t="s">
        <v>60</v>
      </c>
      <c r="K31" s="67"/>
    </row>
    <row r="32" spans="1:11" ht="12.75">
      <c r="A32" s="66"/>
      <c r="G32" s="67"/>
      <c r="H32" s="67"/>
      <c r="I32" s="67"/>
      <c r="J32" s="68" t="s">
        <v>62</v>
      </c>
      <c r="K32" s="68" t="s">
        <v>63</v>
      </c>
    </row>
    <row r="33" spans="6:12" ht="12.75">
      <c r="F33" s="69" t="s">
        <v>51</v>
      </c>
      <c r="G33" s="69" t="s">
        <v>51</v>
      </c>
      <c r="H33" s="69" t="s">
        <v>52</v>
      </c>
      <c r="I33" s="69" t="s">
        <v>90</v>
      </c>
      <c r="J33" s="68" t="s">
        <v>64</v>
      </c>
      <c r="K33" s="68" t="s">
        <v>65</v>
      </c>
      <c r="L33" s="69" t="s">
        <v>53</v>
      </c>
    </row>
    <row r="34" spans="1:13" ht="12.75">
      <c r="A34" s="18"/>
      <c r="F34" s="69" t="s">
        <v>54</v>
      </c>
      <c r="G34" s="69" t="s">
        <v>55</v>
      </c>
      <c r="H34" s="69" t="s">
        <v>56</v>
      </c>
      <c r="I34" s="69" t="s">
        <v>56</v>
      </c>
      <c r="J34" s="68" t="s">
        <v>66</v>
      </c>
      <c r="K34" s="68" t="s">
        <v>56</v>
      </c>
      <c r="L34" s="69" t="s">
        <v>57</v>
      </c>
      <c r="M34" s="69" t="s">
        <v>58</v>
      </c>
    </row>
    <row r="35" spans="6:13" ht="13.5" thickBot="1">
      <c r="F35" s="70" t="s">
        <v>13</v>
      </c>
      <c r="G35" s="70" t="s">
        <v>13</v>
      </c>
      <c r="H35" s="70" t="s">
        <v>13</v>
      </c>
      <c r="I35" s="71" t="s">
        <v>13</v>
      </c>
      <c r="J35" s="71" t="s">
        <v>13</v>
      </c>
      <c r="K35" s="71" t="s">
        <v>13</v>
      </c>
      <c r="L35" s="70" t="s">
        <v>13</v>
      </c>
      <c r="M35" s="70" t="s">
        <v>13</v>
      </c>
    </row>
    <row r="36" spans="1:13" ht="12.75">
      <c r="A36" s="18" t="s">
        <v>59</v>
      </c>
      <c r="F36" s="72"/>
      <c r="G36" s="72"/>
      <c r="H36" s="72"/>
      <c r="I36" s="72"/>
      <c r="J36" s="72"/>
      <c r="K36" s="72"/>
      <c r="L36" s="72"/>
      <c r="M36" s="72"/>
    </row>
    <row r="37" spans="1:13" ht="12.75">
      <c r="A37" s="16" t="s">
        <v>183</v>
      </c>
      <c r="F37" s="23">
        <v>263160</v>
      </c>
      <c r="G37" s="23">
        <v>12161</v>
      </c>
      <c r="H37" s="23">
        <v>65186</v>
      </c>
      <c r="I37" s="73">
        <v>437</v>
      </c>
      <c r="J37" s="73">
        <v>26758</v>
      </c>
      <c r="K37" s="73">
        <v>15147</v>
      </c>
      <c r="L37" s="23">
        <v>-350877</v>
      </c>
      <c r="M37" s="23">
        <f>SUM(F37:L37)</f>
        <v>31972</v>
      </c>
    </row>
    <row r="38" spans="1:13" ht="12.75">
      <c r="A38" s="16" t="s">
        <v>280</v>
      </c>
      <c r="F38" s="23"/>
      <c r="G38" s="23"/>
      <c r="H38" s="23">
        <v>-12126</v>
      </c>
      <c r="I38" s="73"/>
      <c r="J38" s="73">
        <v>0</v>
      </c>
      <c r="K38" s="73"/>
      <c r="L38" s="23">
        <v>6792</v>
      </c>
      <c r="M38" s="23">
        <f>SUM(F38:L38)</f>
        <v>-5334</v>
      </c>
    </row>
    <row r="39" spans="1:13" ht="12.75">
      <c r="A39" s="16" t="s">
        <v>184</v>
      </c>
      <c r="F39" s="76">
        <f>SUM(F37:F38)</f>
        <v>263160</v>
      </c>
      <c r="G39" s="76">
        <f aca="true" t="shared" si="2" ref="G39:M39">SUM(G37:G38)</f>
        <v>12161</v>
      </c>
      <c r="H39" s="76">
        <f t="shared" si="2"/>
        <v>53060</v>
      </c>
      <c r="I39" s="76">
        <f t="shared" si="2"/>
        <v>437</v>
      </c>
      <c r="J39" s="76">
        <f>SUM(J37:J38)</f>
        <v>26758</v>
      </c>
      <c r="K39" s="76">
        <f>SUM(K37:K38)</f>
        <v>15147</v>
      </c>
      <c r="L39" s="76">
        <f t="shared" si="2"/>
        <v>-344085</v>
      </c>
      <c r="M39" s="76">
        <f t="shared" si="2"/>
        <v>26638</v>
      </c>
    </row>
    <row r="40" spans="6:13" ht="12.75">
      <c r="F40" s="23"/>
      <c r="G40" s="23"/>
      <c r="H40" s="23"/>
      <c r="I40" s="73"/>
      <c r="J40" s="73"/>
      <c r="K40" s="73"/>
      <c r="L40" s="23"/>
      <c r="M40" s="23"/>
    </row>
    <row r="41" spans="1:13" ht="12.75">
      <c r="A41" s="16" t="s">
        <v>61</v>
      </c>
      <c r="F41" s="187">
        <v>0</v>
      </c>
      <c r="G41" s="76">
        <v>0</v>
      </c>
      <c r="H41" s="76">
        <v>0</v>
      </c>
      <c r="I41" s="76">
        <v>0</v>
      </c>
      <c r="J41" s="76">
        <v>0</v>
      </c>
      <c r="K41" s="182">
        <v>-91</v>
      </c>
      <c r="L41" s="76">
        <v>0</v>
      </c>
      <c r="M41" s="188">
        <f>SUM(F41:L41)</f>
        <v>-91</v>
      </c>
    </row>
    <row r="42" spans="1:13" ht="12.75">
      <c r="A42" s="16" t="s">
        <v>281</v>
      </c>
      <c r="F42" s="189">
        <v>0</v>
      </c>
      <c r="G42" s="75">
        <v>0</v>
      </c>
      <c r="H42" s="75">
        <v>-2861</v>
      </c>
      <c r="I42" s="75">
        <v>0</v>
      </c>
      <c r="J42" s="75">
        <v>0</v>
      </c>
      <c r="K42" s="181">
        <v>0</v>
      </c>
      <c r="L42" s="75">
        <f>-H42</f>
        <v>2861</v>
      </c>
      <c r="M42" s="190">
        <f>SUM(F42:L42)</f>
        <v>0</v>
      </c>
    </row>
    <row r="43" spans="1:13" ht="12.75">
      <c r="A43" s="16" t="s">
        <v>283</v>
      </c>
      <c r="F43" s="189"/>
      <c r="G43" s="75"/>
      <c r="H43" s="75"/>
      <c r="I43" s="75"/>
      <c r="J43" s="75"/>
      <c r="K43" s="75"/>
      <c r="L43" s="75"/>
      <c r="M43" s="190"/>
    </row>
    <row r="44" spans="1:13" ht="12.75">
      <c r="A44" s="16" t="s">
        <v>282</v>
      </c>
      <c r="F44" s="183">
        <v>0</v>
      </c>
      <c r="G44" s="184">
        <v>0</v>
      </c>
      <c r="H44" s="184">
        <v>-1268</v>
      </c>
      <c r="I44" s="184">
        <v>0</v>
      </c>
      <c r="J44" s="184">
        <v>0</v>
      </c>
      <c r="K44" s="184">
        <v>0</v>
      </c>
      <c r="L44" s="184">
        <v>0</v>
      </c>
      <c r="M44" s="186">
        <f>SUM(F44:L44)</f>
        <v>-1268</v>
      </c>
    </row>
    <row r="45" spans="1:13" ht="12.75">
      <c r="A45" s="16" t="s">
        <v>320</v>
      </c>
      <c r="F45" s="23">
        <f aca="true" t="shared" si="3" ref="F45:M45">SUM(F41:F44)</f>
        <v>0</v>
      </c>
      <c r="G45" s="23">
        <f t="shared" si="3"/>
        <v>0</v>
      </c>
      <c r="H45" s="23">
        <f t="shared" si="3"/>
        <v>-4129</v>
      </c>
      <c r="I45" s="23">
        <f t="shared" si="3"/>
        <v>0</v>
      </c>
      <c r="J45" s="23">
        <f t="shared" si="3"/>
        <v>0</v>
      </c>
      <c r="K45" s="23">
        <f t="shared" si="3"/>
        <v>-91</v>
      </c>
      <c r="L45" s="23">
        <f t="shared" si="3"/>
        <v>2861</v>
      </c>
      <c r="M45" s="23">
        <f t="shared" si="3"/>
        <v>-1359</v>
      </c>
    </row>
    <row r="46" spans="1:13" ht="12.75">
      <c r="A46" s="16" t="s">
        <v>319</v>
      </c>
      <c r="F46" s="23">
        <v>0</v>
      </c>
      <c r="G46" s="23">
        <v>0</v>
      </c>
      <c r="H46" s="23">
        <v>0</v>
      </c>
      <c r="I46" s="23">
        <v>0</v>
      </c>
      <c r="J46" s="23">
        <v>0</v>
      </c>
      <c r="K46" s="23">
        <v>0</v>
      </c>
      <c r="L46" s="23">
        <f>'is'!I41</f>
        <v>119789</v>
      </c>
      <c r="M46" s="23">
        <f>SUM(F46:L46)</f>
        <v>119789</v>
      </c>
    </row>
    <row r="47" spans="6:13" ht="12.75">
      <c r="F47" s="23"/>
      <c r="G47" s="23"/>
      <c r="H47" s="23"/>
      <c r="I47" s="23"/>
      <c r="J47" s="23"/>
      <c r="K47" s="23"/>
      <c r="L47" s="23"/>
      <c r="M47" s="23"/>
    </row>
    <row r="48" spans="1:14" ht="13.5" thickBot="1">
      <c r="A48" s="16" t="str">
        <f>"At "&amp;'is'!$F$14</f>
        <v>At 31-03-04</v>
      </c>
      <c r="F48" s="74">
        <f aca="true" t="shared" si="4" ref="F48:K48">F39+SUM(F45)</f>
        <v>263160</v>
      </c>
      <c r="G48" s="74">
        <f t="shared" si="4"/>
        <v>12161</v>
      </c>
      <c r="H48" s="74">
        <f t="shared" si="4"/>
        <v>48931</v>
      </c>
      <c r="I48" s="74">
        <f t="shared" si="4"/>
        <v>437</v>
      </c>
      <c r="J48" s="74">
        <f t="shared" si="4"/>
        <v>26758</v>
      </c>
      <c r="K48" s="74">
        <f t="shared" si="4"/>
        <v>15056</v>
      </c>
      <c r="L48" s="74">
        <f>L39+SUM(L45)+L46</f>
        <v>-221435</v>
      </c>
      <c r="M48" s="74">
        <f>M39+SUM(M45)+M46</f>
        <v>145068</v>
      </c>
      <c r="N48" s="23">
        <f>+M48-M17</f>
        <v>0</v>
      </c>
    </row>
    <row r="49" spans="6:13" ht="12.75">
      <c r="F49" s="72"/>
      <c r="G49" s="72"/>
      <c r="H49" s="72"/>
      <c r="I49" s="72"/>
      <c r="J49" s="72"/>
      <c r="K49" s="72"/>
      <c r="L49" s="72"/>
      <c r="M49" s="72"/>
    </row>
    <row r="50" ht="12.75">
      <c r="M50" s="26"/>
    </row>
    <row r="51" spans="6:13" ht="12.75">
      <c r="F51" s="23">
        <f aca="true" t="shared" si="5" ref="F51:M51">+F48-F17</f>
        <v>0</v>
      </c>
      <c r="G51" s="23">
        <f t="shared" si="5"/>
        <v>0</v>
      </c>
      <c r="H51" s="23">
        <f t="shared" si="5"/>
        <v>0</v>
      </c>
      <c r="I51" s="23">
        <f t="shared" si="5"/>
        <v>0</v>
      </c>
      <c r="J51" s="23">
        <f t="shared" si="5"/>
        <v>0</v>
      </c>
      <c r="K51" s="23">
        <f t="shared" si="5"/>
        <v>0</v>
      </c>
      <c r="L51" s="23">
        <f t="shared" si="5"/>
        <v>0</v>
      </c>
      <c r="M51" s="23">
        <f t="shared" si="5"/>
        <v>0</v>
      </c>
    </row>
  </sheetData>
  <sheetProtection password="C6B8" sheet="1" objects="1" scenarios="1"/>
  <printOptions/>
  <pageMargins left="1" right="0" top="0.41" bottom="0.65" header="0.2" footer="0.29"/>
  <pageSetup firstPageNumber="3" useFirstPageNumber="1" horizontalDpi="300" verticalDpi="300" orientation="landscape" paperSize="9" scale="84" r:id="rId2"/>
  <headerFooter alignWithMargins="0">
    <oddFooter>&amp;LThe condensed consolidated statements of changes in equity should be read in conjunction with the audited financial statements for the year ended 31 March 2004 and the accompanying explanatory notes attached to the interim financial statements.&amp;R&amp;P</oddFooter>
  </headerFooter>
  <drawing r:id="rId1"/>
</worksheet>
</file>

<file path=xl/worksheets/sheet4.xml><?xml version="1.0" encoding="utf-8"?>
<worksheet xmlns="http://schemas.openxmlformats.org/spreadsheetml/2006/main" xmlns:r="http://schemas.openxmlformats.org/officeDocument/2006/relationships">
  <dimension ref="A1:L63"/>
  <sheetViews>
    <sheetView showGridLines="0" view="pageBreakPreview" zoomScaleNormal="85" zoomScaleSheetLayoutView="100" workbookViewId="0" topLeftCell="A23">
      <selection activeCell="E44" sqref="E44"/>
    </sheetView>
  </sheetViews>
  <sheetFormatPr defaultColWidth="9.140625" defaultRowHeight="12.75"/>
  <cols>
    <col min="1" max="6" width="9.140625" style="81" customWidth="1"/>
    <col min="7" max="7" width="3.8515625" style="81" customWidth="1"/>
    <col min="8" max="8" width="15.7109375" style="81" customWidth="1"/>
    <col min="9" max="9" width="2.7109375" style="81" customWidth="1"/>
    <col min="10" max="10" width="15.7109375" style="81" customWidth="1"/>
    <col min="11" max="11" width="9.28125" style="81" bestFit="1" customWidth="1"/>
    <col min="12" max="16384" width="9.140625" style="81" customWidth="1"/>
  </cols>
  <sheetData>
    <row r="1" spans="1:10" s="79" customFormat="1" ht="12.75">
      <c r="A1" s="77" t="str">
        <f>a</f>
        <v>KUMPULAN FIMA BERHAD</v>
      </c>
      <c r="B1" s="78"/>
      <c r="C1" s="78"/>
      <c r="D1" s="78"/>
      <c r="E1" s="78"/>
      <c r="F1" s="78"/>
      <c r="G1" s="78"/>
      <c r="H1" s="78"/>
      <c r="I1" s="78"/>
      <c r="J1" s="78"/>
    </row>
    <row r="2" spans="1:10" ht="12.75">
      <c r="A2" s="80" t="str">
        <f>b</f>
        <v>(Company No.:11817-V)</v>
      </c>
      <c r="B2" s="80"/>
      <c r="C2" s="80"/>
      <c r="D2" s="80"/>
      <c r="E2" s="80"/>
      <c r="F2" s="80"/>
      <c r="G2" s="80"/>
      <c r="H2" s="80"/>
      <c r="I2" s="80"/>
      <c r="J2" s="80"/>
    </row>
    <row r="3" spans="1:10" ht="12.75">
      <c r="A3" s="80" t="str">
        <f>d</f>
        <v>(Incorporated in Malaysia)</v>
      </c>
      <c r="B3" s="80"/>
      <c r="C3" s="80"/>
      <c r="D3" s="80"/>
      <c r="E3" s="80"/>
      <c r="F3" s="80"/>
      <c r="G3" s="80"/>
      <c r="H3" s="80"/>
      <c r="I3" s="80"/>
      <c r="J3" s="80"/>
    </row>
    <row r="4" spans="1:10" ht="12.75">
      <c r="A4" s="80"/>
      <c r="B4" s="80"/>
      <c r="C4" s="80"/>
      <c r="D4" s="80"/>
      <c r="E4" s="80"/>
      <c r="F4" s="80"/>
      <c r="G4" s="80"/>
      <c r="H4" s="80"/>
      <c r="I4" s="80"/>
      <c r="J4" s="80"/>
    </row>
    <row r="5" spans="1:10" ht="12.75">
      <c r="A5" s="82" t="s">
        <v>279</v>
      </c>
      <c r="B5" s="80"/>
      <c r="C5" s="80"/>
      <c r="D5" s="80"/>
      <c r="E5" s="80"/>
      <c r="F5" s="80"/>
      <c r="G5" s="80"/>
      <c r="H5" s="80"/>
      <c r="I5" s="80"/>
      <c r="J5" s="80"/>
    </row>
    <row r="6" spans="1:10" ht="12.75">
      <c r="A6" s="82" t="str">
        <f>f</f>
        <v>Except as disclosed otherwise, the figures have not been audited</v>
      </c>
      <c r="B6" s="80"/>
      <c r="C6" s="80"/>
      <c r="D6" s="80"/>
      <c r="E6" s="80"/>
      <c r="F6" s="80"/>
      <c r="G6" s="80"/>
      <c r="H6" s="80"/>
      <c r="I6" s="80"/>
      <c r="J6" s="80"/>
    </row>
    <row r="8" spans="1:10" ht="12.75">
      <c r="A8" s="16"/>
      <c r="B8" s="16"/>
      <c r="C8" s="16"/>
      <c r="D8" s="16"/>
      <c r="E8" s="16"/>
      <c r="F8" s="16"/>
      <c r="G8" s="16"/>
      <c r="H8" s="69" t="s">
        <v>290</v>
      </c>
      <c r="J8" s="69" t="str">
        <f>+H8</f>
        <v>Year ended</v>
      </c>
    </row>
    <row r="9" spans="1:10" ht="13.5" thickBot="1">
      <c r="A9" s="16"/>
      <c r="B9" s="16"/>
      <c r="C9" s="16"/>
      <c r="D9" s="16"/>
      <c r="E9" s="16"/>
      <c r="F9" s="16"/>
      <c r="G9" s="16"/>
      <c r="H9" s="83" t="str">
        <f>'is'!E14</f>
        <v>31-03-05</v>
      </c>
      <c r="J9" s="83" t="str">
        <f>'is'!I14</f>
        <v>31-03-04</v>
      </c>
    </row>
    <row r="10" spans="1:10" ht="12.75">
      <c r="A10" s="16"/>
      <c r="B10" s="16"/>
      <c r="C10" s="16"/>
      <c r="D10" s="16"/>
      <c r="E10" s="16"/>
      <c r="F10" s="16"/>
      <c r="G10" s="16"/>
      <c r="H10" s="69" t="s">
        <v>13</v>
      </c>
      <c r="J10" s="69" t="s">
        <v>13</v>
      </c>
    </row>
    <row r="11" spans="1:10" ht="12.75">
      <c r="A11" s="84" t="s">
        <v>171</v>
      </c>
      <c r="B11" s="16"/>
      <c r="C11" s="16"/>
      <c r="D11" s="16"/>
      <c r="E11" s="16"/>
      <c r="F11" s="16"/>
      <c r="G11" s="16"/>
      <c r="H11" s="75"/>
      <c r="I11" s="85"/>
      <c r="J11" s="75"/>
    </row>
    <row r="12" spans="1:10" ht="12.75">
      <c r="A12" s="86" t="s">
        <v>172</v>
      </c>
      <c r="B12" s="16"/>
      <c r="C12" s="16"/>
      <c r="D12" s="16"/>
      <c r="E12" s="16"/>
      <c r="F12" s="16"/>
      <c r="G12" s="16"/>
      <c r="H12" s="87">
        <f>'is'!H33</f>
        <v>94780</v>
      </c>
      <c r="I12" s="85"/>
      <c r="J12" s="88">
        <f>+'is'!I33</f>
        <v>135791</v>
      </c>
    </row>
    <row r="13" spans="1:10" ht="12.75">
      <c r="A13" s="86" t="s">
        <v>173</v>
      </c>
      <c r="B13" s="16"/>
      <c r="C13" s="16"/>
      <c r="D13" s="16"/>
      <c r="E13" s="16"/>
      <c r="F13" s="16"/>
      <c r="G13" s="16"/>
      <c r="H13" s="88"/>
      <c r="I13" s="85"/>
      <c r="J13" s="88"/>
    </row>
    <row r="14" spans="1:10" ht="5.25" customHeight="1">
      <c r="A14" s="89"/>
      <c r="B14" s="16"/>
      <c r="C14" s="16"/>
      <c r="D14" s="16"/>
      <c r="E14" s="16"/>
      <c r="F14" s="16"/>
      <c r="G14" s="16"/>
      <c r="H14" s="88"/>
      <c r="I14" s="85"/>
      <c r="J14" s="88"/>
    </row>
    <row r="15" spans="1:10" ht="12.75">
      <c r="A15" s="89" t="s">
        <v>204</v>
      </c>
      <c r="B15" s="16"/>
      <c r="C15" s="16"/>
      <c r="D15" s="16"/>
      <c r="E15" s="16"/>
      <c r="F15" s="16"/>
      <c r="G15" s="16"/>
      <c r="H15" s="88">
        <v>16207</v>
      </c>
      <c r="I15" s="85"/>
      <c r="J15" s="88">
        <v>21737</v>
      </c>
    </row>
    <row r="16" spans="1:10" ht="12.75">
      <c r="A16" s="89" t="s">
        <v>203</v>
      </c>
      <c r="B16" s="16"/>
      <c r="C16" s="16"/>
      <c r="D16" s="16"/>
      <c r="E16" s="16"/>
      <c r="F16" s="16"/>
      <c r="G16" s="16"/>
      <c r="H16" s="88">
        <v>-50302</v>
      </c>
      <c r="I16" s="85"/>
      <c r="J16" s="88">
        <f>-'is'!I30</f>
        <v>-106127</v>
      </c>
    </row>
    <row r="17" spans="1:11" ht="12.75">
      <c r="A17" s="90" t="s">
        <v>109</v>
      </c>
      <c r="B17" s="16"/>
      <c r="C17" s="16"/>
      <c r="D17" s="16"/>
      <c r="E17" s="16"/>
      <c r="F17" s="16"/>
      <c r="G17" s="16"/>
      <c r="H17" s="91">
        <f>SUM(H12:H16)</f>
        <v>60685</v>
      </c>
      <c r="I17" s="92"/>
      <c r="J17" s="91">
        <f>SUM(J12:J16)</f>
        <v>51401</v>
      </c>
      <c r="K17" s="92">
        <f>51401-J17</f>
        <v>0</v>
      </c>
    </row>
    <row r="18" spans="1:10" ht="12.75">
      <c r="A18" s="89" t="s">
        <v>221</v>
      </c>
      <c r="B18" s="16"/>
      <c r="C18" s="16"/>
      <c r="D18" s="16"/>
      <c r="E18" s="16"/>
      <c r="F18" s="16"/>
      <c r="G18" s="16"/>
      <c r="H18" s="88">
        <v>-17425</v>
      </c>
      <c r="I18" s="92"/>
      <c r="J18" s="88">
        <v>19758</v>
      </c>
    </row>
    <row r="19" spans="1:11" ht="12.75">
      <c r="A19" s="89" t="s">
        <v>286</v>
      </c>
      <c r="B19" s="16"/>
      <c r="C19" s="16"/>
      <c r="D19" s="16"/>
      <c r="E19" s="16"/>
      <c r="F19" s="16"/>
      <c r="G19" s="16"/>
      <c r="H19" s="88">
        <f>-5588-136</f>
        <v>-5724</v>
      </c>
      <c r="I19" s="92"/>
      <c r="J19" s="88">
        <f>9918-501</f>
        <v>9417</v>
      </c>
      <c r="K19" s="92"/>
    </row>
    <row r="20" spans="1:11" ht="12.75">
      <c r="A20" s="89" t="s">
        <v>284</v>
      </c>
      <c r="B20" s="16"/>
      <c r="C20" s="16"/>
      <c r="D20" s="16"/>
      <c r="E20" s="16"/>
      <c r="F20" s="16"/>
      <c r="G20" s="16"/>
      <c r="H20" s="88">
        <v>0</v>
      </c>
      <c r="I20" s="92"/>
      <c r="J20" s="88">
        <v>256</v>
      </c>
      <c r="K20" s="92"/>
    </row>
    <row r="21" spans="1:10" ht="12.75">
      <c r="A21" s="89" t="s">
        <v>222</v>
      </c>
      <c r="B21" s="16"/>
      <c r="C21" s="16"/>
      <c r="D21" s="16"/>
      <c r="E21" s="16"/>
      <c r="F21" s="16"/>
      <c r="G21" s="16"/>
      <c r="H21" s="88">
        <v>15134</v>
      </c>
      <c r="I21" s="92"/>
      <c r="J21" s="88">
        <v>-4969</v>
      </c>
    </row>
    <row r="22" spans="1:11" ht="12.75">
      <c r="A22" s="90" t="s">
        <v>232</v>
      </c>
      <c r="H22" s="91">
        <f>SUM(H17:H21)</f>
        <v>52670</v>
      </c>
      <c r="J22" s="91">
        <f>SUM(J17:J21)</f>
        <v>75863</v>
      </c>
      <c r="K22" s="92">
        <f>75863-J22</f>
        <v>0</v>
      </c>
    </row>
    <row r="23" spans="1:10" ht="12.75">
      <c r="A23" s="89" t="s">
        <v>110</v>
      </c>
      <c r="H23" s="88">
        <v>-8864</v>
      </c>
      <c r="J23" s="88">
        <v>-9495</v>
      </c>
    </row>
    <row r="24" spans="1:10" ht="12.75">
      <c r="A24" s="89" t="s">
        <v>174</v>
      </c>
      <c r="H24" s="88">
        <v>-12274</v>
      </c>
      <c r="J24" s="87">
        <v>-9715</v>
      </c>
    </row>
    <row r="25" spans="1:11" ht="12.75">
      <c r="A25" s="90" t="s">
        <v>233</v>
      </c>
      <c r="H25" s="93">
        <f>SUM(H22:H24)</f>
        <v>31532</v>
      </c>
      <c r="J25" s="93">
        <f>SUM(J22:J24)</f>
        <v>56653</v>
      </c>
      <c r="K25" s="92">
        <f>56653-J25</f>
        <v>0</v>
      </c>
    </row>
    <row r="26" spans="1:10" ht="12.75">
      <c r="A26" s="86"/>
      <c r="H26" s="88"/>
      <c r="J26" s="88"/>
    </row>
    <row r="27" spans="1:10" ht="12.75">
      <c r="A27" s="84" t="s">
        <v>104</v>
      </c>
      <c r="H27" s="88"/>
      <c r="J27" s="88"/>
    </row>
    <row r="28" spans="1:10" ht="12.75">
      <c r="A28" s="89" t="s">
        <v>33</v>
      </c>
      <c r="H28" s="88">
        <v>-1739</v>
      </c>
      <c r="J28" s="88">
        <v>-1242</v>
      </c>
    </row>
    <row r="29" spans="1:10" ht="12.75">
      <c r="A29" s="89" t="s">
        <v>107</v>
      </c>
      <c r="H29" s="88">
        <v>715</v>
      </c>
      <c r="J29" s="88">
        <v>11649</v>
      </c>
    </row>
    <row r="30" spans="1:10" ht="12.75">
      <c r="A30" s="89" t="s">
        <v>250</v>
      </c>
      <c r="H30" s="88">
        <v>95785</v>
      </c>
      <c r="J30" s="88">
        <v>0</v>
      </c>
    </row>
    <row r="31" spans="1:10" ht="12.75">
      <c r="A31" s="89" t="s">
        <v>106</v>
      </c>
      <c r="H31" s="88">
        <v>-7156</v>
      </c>
      <c r="J31" s="88">
        <v>-7654</v>
      </c>
    </row>
    <row r="32" spans="1:10" ht="12.75">
      <c r="A32" s="89" t="s">
        <v>175</v>
      </c>
      <c r="H32" s="88">
        <v>0</v>
      </c>
      <c r="J32" s="88">
        <v>-5250</v>
      </c>
    </row>
    <row r="33" spans="1:10" ht="12.75">
      <c r="A33" s="89" t="s">
        <v>202</v>
      </c>
      <c r="H33" s="88">
        <v>3408</v>
      </c>
      <c r="J33" s="88">
        <v>3930</v>
      </c>
    </row>
    <row r="34" spans="1:10" ht="12.75">
      <c r="A34" s="89" t="s">
        <v>108</v>
      </c>
      <c r="H34" s="88">
        <v>1192</v>
      </c>
      <c r="J34" s="88">
        <v>666</v>
      </c>
    </row>
    <row r="35" spans="1:12" ht="12.75">
      <c r="A35" s="90" t="s">
        <v>234</v>
      </c>
      <c r="H35" s="93">
        <f>SUM(H28:H34)</f>
        <v>92205</v>
      </c>
      <c r="J35" s="93">
        <f>SUM(J28:J34)</f>
        <v>2099</v>
      </c>
      <c r="K35" s="92">
        <f>2099-J35</f>
        <v>0</v>
      </c>
      <c r="L35" s="92">
        <v>0</v>
      </c>
    </row>
    <row r="36" spans="1:10" ht="12.75">
      <c r="A36" s="86"/>
      <c r="H36" s="88"/>
      <c r="J36" s="88"/>
    </row>
    <row r="37" spans="1:10" ht="12.75">
      <c r="A37" s="84" t="s">
        <v>105</v>
      </c>
      <c r="H37" s="88"/>
      <c r="J37" s="88"/>
    </row>
    <row r="38" spans="1:10" ht="12.75">
      <c r="A38" s="89" t="s">
        <v>176</v>
      </c>
      <c r="H38" s="88">
        <v>-96800</v>
      </c>
      <c r="J38" s="88">
        <v>-12700</v>
      </c>
    </row>
    <row r="39" spans="1:10" s="16" customFormat="1" ht="12.75">
      <c r="A39" s="180" t="s">
        <v>321</v>
      </c>
      <c r="H39" s="87">
        <v>-3451</v>
      </c>
      <c r="J39" s="87">
        <v>-4550</v>
      </c>
    </row>
    <row r="40" spans="1:10" ht="12.75">
      <c r="A40" s="89" t="s">
        <v>177</v>
      </c>
      <c r="H40" s="88">
        <v>-3743</v>
      </c>
      <c r="J40" s="88">
        <v>-2051</v>
      </c>
    </row>
    <row r="41" spans="1:10" ht="12.75">
      <c r="A41" s="89" t="s">
        <v>322</v>
      </c>
      <c r="H41" s="88">
        <v>3085</v>
      </c>
      <c r="J41" s="88">
        <v>36</v>
      </c>
    </row>
    <row r="42" spans="1:10" ht="12.75">
      <c r="A42" s="89" t="s">
        <v>260</v>
      </c>
      <c r="H42" s="88">
        <v>-685</v>
      </c>
      <c r="J42" s="88">
        <v>-321</v>
      </c>
    </row>
    <row r="43" spans="1:10" ht="12.75">
      <c r="A43" s="89" t="s">
        <v>287</v>
      </c>
      <c r="H43" s="88">
        <v>-2020</v>
      </c>
      <c r="J43" s="88">
        <v>1241</v>
      </c>
    </row>
    <row r="44" spans="1:10" ht="11.25" customHeight="1">
      <c r="A44" s="89" t="s">
        <v>323</v>
      </c>
      <c r="H44" s="88">
        <v>0</v>
      </c>
      <c r="J44" s="88">
        <v>-11865</v>
      </c>
    </row>
    <row r="45" spans="1:11" ht="12.75">
      <c r="A45" s="90" t="s">
        <v>235</v>
      </c>
      <c r="H45" s="93">
        <f>SUM(H38:H44)</f>
        <v>-103614</v>
      </c>
      <c r="J45" s="93">
        <f>SUM(J38:J44)</f>
        <v>-30210</v>
      </c>
      <c r="K45" s="92">
        <f>30210+J45</f>
        <v>0</v>
      </c>
    </row>
    <row r="46" spans="1:10" ht="12.75">
      <c r="A46" s="86"/>
      <c r="H46" s="88"/>
      <c r="J46" s="88"/>
    </row>
    <row r="47" spans="1:10" ht="12.75">
      <c r="A47" s="94" t="s">
        <v>324</v>
      </c>
      <c r="H47" s="88">
        <f>H25+H35+H45</f>
        <v>20123</v>
      </c>
      <c r="J47" s="88">
        <f>J25+J35+J45</f>
        <v>28542</v>
      </c>
    </row>
    <row r="48" spans="1:10" ht="12.75">
      <c r="A48" s="79" t="s">
        <v>96</v>
      </c>
      <c r="H48" s="88"/>
      <c r="J48" s="88"/>
    </row>
    <row r="49" spans="1:10" ht="12.75">
      <c r="A49" s="95" t="s">
        <v>326</v>
      </c>
      <c r="H49" s="88">
        <f>J50</f>
        <v>48854</v>
      </c>
      <c r="J49" s="88">
        <v>20312</v>
      </c>
    </row>
    <row r="50" spans="1:11" ht="13.5" thickBot="1">
      <c r="A50" s="79" t="s">
        <v>325</v>
      </c>
      <c r="H50" s="96">
        <f>SUM(H47:H49)</f>
        <v>68977</v>
      </c>
      <c r="J50" s="96">
        <f>SUM(J47:J49)</f>
        <v>48854</v>
      </c>
      <c r="K50" s="92">
        <f>48854-J50</f>
        <v>0</v>
      </c>
    </row>
    <row r="51" spans="1:10" ht="12.75">
      <c r="A51" s="86"/>
      <c r="H51" s="88"/>
      <c r="J51" s="88"/>
    </row>
    <row r="52" spans="1:10" ht="12.75">
      <c r="A52" s="84" t="s">
        <v>178</v>
      </c>
      <c r="H52" s="88"/>
      <c r="J52" s="88"/>
    </row>
    <row r="53" spans="1:10" ht="12.75">
      <c r="A53" s="89" t="s">
        <v>47</v>
      </c>
      <c r="H53" s="88">
        <v>12015</v>
      </c>
      <c r="J53" s="88">
        <v>12434</v>
      </c>
    </row>
    <row r="54" spans="1:10" ht="12.75">
      <c r="A54" s="89" t="s">
        <v>48</v>
      </c>
      <c r="H54" s="88">
        <f>+'bs'!F24-H53-H61</f>
        <v>64945</v>
      </c>
      <c r="J54" s="88">
        <v>41875</v>
      </c>
    </row>
    <row r="55" spans="1:10" ht="12.75">
      <c r="A55" s="89" t="s">
        <v>179</v>
      </c>
      <c r="H55" s="88">
        <f>-'bs'!F27+9225</f>
        <v>-7983</v>
      </c>
      <c r="J55" s="88">
        <v>-5455</v>
      </c>
    </row>
    <row r="56" spans="1:12" ht="13.5" thickBot="1">
      <c r="A56" s="86"/>
      <c r="H56" s="96">
        <f>SUM(H53:H55)</f>
        <v>68977</v>
      </c>
      <c r="J56" s="96">
        <f>SUM(J53:J55)</f>
        <v>48854</v>
      </c>
      <c r="K56" s="92">
        <f>+H56-H50</f>
        <v>0</v>
      </c>
      <c r="L56" s="92"/>
    </row>
    <row r="57" spans="1:11" ht="12.75">
      <c r="A57" s="94" t="s">
        <v>223</v>
      </c>
      <c r="B57" s="97"/>
      <c r="C57" s="97"/>
      <c r="D57" s="97"/>
      <c r="E57" s="97"/>
      <c r="F57" s="98"/>
      <c r="G57" s="98"/>
      <c r="H57" s="99"/>
      <c r="I57" s="99"/>
      <c r="K57" s="92">
        <f>+H56-'bs'!F24+'bs'!F27-9225+H61</f>
        <v>0</v>
      </c>
    </row>
    <row r="58" spans="1:10" ht="12.75">
      <c r="A58" s="89" t="s">
        <v>47</v>
      </c>
      <c r="B58" s="97"/>
      <c r="C58" s="97"/>
      <c r="D58" s="97"/>
      <c r="E58" s="97"/>
      <c r="F58" s="98"/>
      <c r="G58" s="98"/>
      <c r="H58" s="100">
        <f>+H53</f>
        <v>12015</v>
      </c>
      <c r="I58" s="100"/>
      <c r="J58" s="100">
        <f>+J53</f>
        <v>12434</v>
      </c>
    </row>
    <row r="59" spans="1:10" ht="12.75">
      <c r="A59" s="89" t="s">
        <v>48</v>
      </c>
      <c r="B59" s="97"/>
      <c r="C59" s="97"/>
      <c r="D59" s="97"/>
      <c r="E59" s="97"/>
      <c r="F59" s="98"/>
      <c r="G59" s="98"/>
      <c r="H59" s="101">
        <f>+H54</f>
        <v>64945</v>
      </c>
      <c r="I59" s="100"/>
      <c r="J59" s="101">
        <f>+J54</f>
        <v>41875</v>
      </c>
    </row>
    <row r="60" spans="1:10" ht="12.75">
      <c r="A60" s="102"/>
      <c r="B60" s="97"/>
      <c r="C60" s="97"/>
      <c r="D60" s="97"/>
      <c r="E60" s="97"/>
      <c r="F60" s="98"/>
      <c r="G60" s="98"/>
      <c r="H60" s="103">
        <f>SUM(H58:H59)</f>
        <v>76960</v>
      </c>
      <c r="I60" s="103"/>
      <c r="J60" s="103">
        <f>SUM(J58:J59)</f>
        <v>54309</v>
      </c>
    </row>
    <row r="61" spans="1:10" ht="12.75">
      <c r="A61" s="102" t="s">
        <v>226</v>
      </c>
      <c r="B61" s="97"/>
      <c r="C61" s="97"/>
      <c r="D61" s="97"/>
      <c r="E61" s="97"/>
      <c r="F61" s="98"/>
      <c r="G61" s="98"/>
      <c r="H61" s="100">
        <v>4644</v>
      </c>
      <c r="I61" s="103"/>
      <c r="J61" s="100">
        <v>2624</v>
      </c>
    </row>
    <row r="62" spans="1:10" ht="13.5" thickBot="1">
      <c r="A62" s="104"/>
      <c r="B62" s="97"/>
      <c r="C62" s="97"/>
      <c r="D62" s="97"/>
      <c r="E62" s="97"/>
      <c r="F62" s="98"/>
      <c r="G62" s="98"/>
      <c r="H62" s="105">
        <f>+H61+H60</f>
        <v>81604</v>
      </c>
      <c r="I62" s="103"/>
      <c r="J62" s="105">
        <f>+J61+J60</f>
        <v>56933</v>
      </c>
    </row>
    <row r="63" spans="8:10" ht="12.75">
      <c r="H63" s="92">
        <f>'bs'!F24-'cf'!H62</f>
        <v>0</v>
      </c>
      <c r="I63" s="92"/>
      <c r="J63" s="92">
        <f>+J56-J50</f>
        <v>0</v>
      </c>
    </row>
  </sheetData>
  <sheetProtection password="C6B8" sheet="1" objects="1" scenarios="1"/>
  <printOptions/>
  <pageMargins left="0.75" right="0.1" top="0.75" bottom="1" header="0.2" footer="0"/>
  <pageSetup firstPageNumber="4" useFirstPageNumber="1" horizontalDpi="300" verticalDpi="300" orientation="portrait" paperSize="9" scale="90" r:id="rId1"/>
  <headerFooter alignWithMargins="0">
    <oddFooter>&amp;LThe condensed consolidated cash flow statements should be read in conjunction with the audited financial statements for the year ended 31 March 2004 and the accompanying explanatory notes attached to the interim financial statements.&amp;R&amp;P</oddFooter>
  </headerFooter>
</worksheet>
</file>

<file path=xl/worksheets/sheet5.xml><?xml version="1.0" encoding="utf-8"?>
<worksheet xmlns="http://schemas.openxmlformats.org/spreadsheetml/2006/main" xmlns:r="http://schemas.openxmlformats.org/officeDocument/2006/relationships">
  <dimension ref="A1:IV177"/>
  <sheetViews>
    <sheetView showGridLines="0" zoomScaleSheetLayoutView="100" workbookViewId="0" topLeftCell="A133">
      <selection activeCell="A133" sqref="A1:IV16384"/>
    </sheetView>
  </sheetViews>
  <sheetFormatPr defaultColWidth="9.140625" defaultRowHeight="12.75"/>
  <cols>
    <col min="1" max="1" width="6.7109375" style="106" customWidth="1"/>
    <col min="2" max="3" width="5.140625" style="106" customWidth="1"/>
    <col min="4" max="4" width="9.140625" style="106" customWidth="1"/>
    <col min="5" max="5" width="6.7109375" style="106" customWidth="1"/>
    <col min="6" max="6" width="12.28125" style="106" customWidth="1"/>
    <col min="7" max="7" width="12.57421875" style="106" customWidth="1"/>
    <col min="8" max="8" width="13.140625" style="106" customWidth="1"/>
    <col min="9" max="9" width="1.7109375" style="106" customWidth="1"/>
    <col min="10" max="10" width="13.57421875" style="106" customWidth="1"/>
    <col min="11" max="11" width="12.7109375" style="106" customWidth="1"/>
    <col min="12" max="12" width="7.8515625" style="106" customWidth="1"/>
    <col min="13" max="13" width="10.7109375" style="106" bestFit="1" customWidth="1"/>
    <col min="14" max="14" width="14.00390625" style="106" bestFit="1" customWidth="1"/>
    <col min="15" max="15" width="13.28125" style="106" customWidth="1"/>
    <col min="16" max="16384" width="9.140625" style="106" customWidth="1"/>
  </cols>
  <sheetData>
    <row r="1" spans="1:10" ht="14.25">
      <c r="A1" s="106" t="s">
        <v>7</v>
      </c>
      <c r="J1" s="107"/>
    </row>
    <row r="2" ht="14.25">
      <c r="A2" s="106" t="s">
        <v>264</v>
      </c>
    </row>
    <row r="3" spans="13:256" s="108" customFormat="1" ht="14.25">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c r="IR3" s="106"/>
      <c r="IS3" s="106"/>
      <c r="IT3" s="106"/>
      <c r="IU3" s="106"/>
      <c r="IV3" s="106"/>
    </row>
    <row r="5" spans="1:14" ht="15">
      <c r="A5" s="111" t="s">
        <v>142</v>
      </c>
      <c r="B5" s="110"/>
      <c r="C5" s="111"/>
      <c r="D5" s="111"/>
      <c r="E5" s="111"/>
      <c r="F5" s="112"/>
      <c r="G5" s="112"/>
      <c r="H5" s="112"/>
      <c r="I5" s="112"/>
      <c r="J5" s="112"/>
      <c r="K5" s="112"/>
      <c r="L5" s="113"/>
      <c r="M5" s="112"/>
      <c r="N5" s="111"/>
    </row>
    <row r="6" spans="1:14" ht="15">
      <c r="A6" s="111" t="s">
        <v>224</v>
      </c>
      <c r="B6" s="110"/>
      <c r="C6" s="111"/>
      <c r="D6" s="111"/>
      <c r="E6" s="111"/>
      <c r="F6" s="112"/>
      <c r="G6" s="112"/>
      <c r="H6" s="112"/>
      <c r="I6" s="112"/>
      <c r="J6" s="112"/>
      <c r="K6" s="112"/>
      <c r="L6" s="113"/>
      <c r="M6" s="112"/>
      <c r="N6" s="111"/>
    </row>
    <row r="7" spans="1:14" ht="15">
      <c r="A7" s="111"/>
      <c r="B7" s="110"/>
      <c r="C7" s="111"/>
      <c r="D7" s="111"/>
      <c r="E7" s="111"/>
      <c r="F7" s="112"/>
      <c r="G7" s="112"/>
      <c r="H7" s="112"/>
      <c r="I7" s="112"/>
      <c r="J7" s="112"/>
      <c r="K7" s="112"/>
      <c r="L7" s="113"/>
      <c r="M7" s="112"/>
      <c r="N7" s="111"/>
    </row>
    <row r="8" spans="1:14" ht="15">
      <c r="A8" s="109" t="s">
        <v>70</v>
      </c>
      <c r="B8" s="110"/>
      <c r="C8" s="111"/>
      <c r="D8" s="111"/>
      <c r="E8" s="111"/>
      <c r="F8" s="112"/>
      <c r="G8" s="112"/>
      <c r="H8" s="112"/>
      <c r="I8" s="112"/>
      <c r="J8" s="112"/>
      <c r="K8" s="112"/>
      <c r="L8" s="113"/>
      <c r="M8" s="112"/>
      <c r="N8" s="111"/>
    </row>
    <row r="9" spans="1:14" ht="6" customHeight="1">
      <c r="A9" s="111"/>
      <c r="B9" s="110"/>
      <c r="C9" s="111"/>
      <c r="D9" s="111"/>
      <c r="E9" s="111"/>
      <c r="F9" s="112"/>
      <c r="G9" s="112"/>
      <c r="H9" s="112"/>
      <c r="I9" s="112"/>
      <c r="J9" s="112"/>
      <c r="K9" s="112"/>
      <c r="L9" s="113"/>
      <c r="M9" s="112"/>
      <c r="N9" s="111"/>
    </row>
    <row r="10" spans="1:14" ht="15">
      <c r="A10" s="110" t="s">
        <v>111</v>
      </c>
      <c r="B10" s="110" t="s">
        <v>112</v>
      </c>
      <c r="C10" s="111"/>
      <c r="D10" s="111"/>
      <c r="E10" s="111"/>
      <c r="F10" s="112"/>
      <c r="G10" s="112"/>
      <c r="H10" s="112"/>
      <c r="I10" s="112"/>
      <c r="J10" s="112"/>
      <c r="K10" s="112"/>
      <c r="L10" s="113"/>
      <c r="M10" s="112"/>
      <c r="N10" s="111"/>
    </row>
    <row r="11" spans="1:14" ht="15">
      <c r="A11" s="110"/>
      <c r="B11" s="110"/>
      <c r="C11" s="110"/>
      <c r="D11" s="110"/>
      <c r="E11" s="110"/>
      <c r="F11" s="114"/>
      <c r="G11" s="114"/>
      <c r="H11" s="114"/>
      <c r="I11" s="114"/>
      <c r="J11" s="114"/>
      <c r="K11" s="114"/>
      <c r="L11" s="115"/>
      <c r="M11" s="114"/>
      <c r="N11" s="153"/>
    </row>
    <row r="12" spans="1:14" ht="15">
      <c r="A12" s="110"/>
      <c r="B12" s="195" t="s">
        <v>185</v>
      </c>
      <c r="C12" s="196"/>
      <c r="D12" s="196"/>
      <c r="E12" s="196"/>
      <c r="F12" s="196"/>
      <c r="G12" s="196"/>
      <c r="H12" s="196"/>
      <c r="I12" s="196"/>
      <c r="J12" s="196"/>
      <c r="K12" s="196"/>
      <c r="L12" s="196"/>
      <c r="M12" s="114"/>
      <c r="N12" s="153"/>
    </row>
    <row r="13" spans="1:14" ht="15">
      <c r="A13" s="110"/>
      <c r="B13" s="196"/>
      <c r="C13" s="196"/>
      <c r="D13" s="196"/>
      <c r="E13" s="196"/>
      <c r="F13" s="196"/>
      <c r="G13" s="196"/>
      <c r="H13" s="196"/>
      <c r="I13" s="196"/>
      <c r="J13" s="196"/>
      <c r="K13" s="196"/>
      <c r="L13" s="196"/>
      <c r="M13" s="114"/>
      <c r="N13" s="153"/>
    </row>
    <row r="14" spans="1:14" ht="15">
      <c r="A14" s="110"/>
      <c r="B14" s="196"/>
      <c r="C14" s="196"/>
      <c r="D14" s="196"/>
      <c r="E14" s="196"/>
      <c r="F14" s="196"/>
      <c r="G14" s="196"/>
      <c r="H14" s="196"/>
      <c r="I14" s="196"/>
      <c r="J14" s="196"/>
      <c r="K14" s="196"/>
      <c r="L14" s="196"/>
      <c r="M14" s="114"/>
      <c r="N14" s="153"/>
    </row>
    <row r="15" spans="1:14" ht="15">
      <c r="A15" s="110"/>
      <c r="B15" s="154"/>
      <c r="C15" s="154"/>
      <c r="D15" s="154"/>
      <c r="E15" s="154"/>
      <c r="F15" s="154"/>
      <c r="G15" s="154"/>
      <c r="H15" s="154"/>
      <c r="I15" s="154"/>
      <c r="J15" s="154"/>
      <c r="K15" s="154"/>
      <c r="L15" s="154"/>
      <c r="M15" s="114"/>
      <c r="N15" s="153"/>
    </row>
    <row r="16" spans="1:14" ht="15">
      <c r="A16" s="110"/>
      <c r="B16" s="196" t="s">
        <v>216</v>
      </c>
      <c r="C16" s="197"/>
      <c r="D16" s="197"/>
      <c r="E16" s="197"/>
      <c r="F16" s="197"/>
      <c r="G16" s="197"/>
      <c r="H16" s="197"/>
      <c r="I16" s="197"/>
      <c r="J16" s="197"/>
      <c r="K16" s="197"/>
      <c r="L16" s="197"/>
      <c r="M16" s="114"/>
      <c r="N16" s="153"/>
    </row>
    <row r="17" spans="1:14" ht="15">
      <c r="A17" s="110"/>
      <c r="B17" s="196"/>
      <c r="C17" s="197"/>
      <c r="D17" s="197"/>
      <c r="E17" s="197"/>
      <c r="F17" s="197"/>
      <c r="G17" s="197"/>
      <c r="H17" s="197"/>
      <c r="I17" s="197"/>
      <c r="J17" s="197"/>
      <c r="K17" s="197"/>
      <c r="L17" s="197"/>
      <c r="M17" s="114"/>
      <c r="N17" s="153"/>
    </row>
    <row r="18" spans="1:14" ht="15">
      <c r="A18" s="110"/>
      <c r="B18" s="196"/>
      <c r="C18" s="197"/>
      <c r="D18" s="197"/>
      <c r="E18" s="197"/>
      <c r="F18" s="197"/>
      <c r="G18" s="197"/>
      <c r="H18" s="197"/>
      <c r="I18" s="197"/>
      <c r="J18" s="197"/>
      <c r="K18" s="197"/>
      <c r="L18" s="197"/>
      <c r="M18" s="114"/>
      <c r="N18" s="153"/>
    </row>
    <row r="19" spans="1:14" ht="15">
      <c r="A19" s="110"/>
      <c r="B19" s="197"/>
      <c r="C19" s="197"/>
      <c r="D19" s="197"/>
      <c r="E19" s="197"/>
      <c r="F19" s="197"/>
      <c r="G19" s="197"/>
      <c r="H19" s="197"/>
      <c r="I19" s="197"/>
      <c r="J19" s="197"/>
      <c r="K19" s="197"/>
      <c r="L19" s="197"/>
      <c r="M19" s="114"/>
      <c r="N19" s="153"/>
    </row>
    <row r="20" spans="1:14" ht="15" customHeight="1">
      <c r="A20" s="110"/>
      <c r="B20" s="197"/>
      <c r="C20" s="197"/>
      <c r="D20" s="197"/>
      <c r="E20" s="197"/>
      <c r="F20" s="197"/>
      <c r="G20" s="197"/>
      <c r="H20" s="197"/>
      <c r="I20" s="197"/>
      <c r="J20" s="197"/>
      <c r="K20" s="197"/>
      <c r="L20" s="197"/>
      <c r="M20" s="114"/>
      <c r="N20" s="153"/>
    </row>
    <row r="21" spans="1:14" ht="15">
      <c r="A21" s="110"/>
      <c r="B21" s="196" t="s">
        <v>327</v>
      </c>
      <c r="C21" s="196"/>
      <c r="D21" s="196"/>
      <c r="E21" s="196"/>
      <c r="F21" s="196"/>
      <c r="G21" s="196"/>
      <c r="H21" s="196"/>
      <c r="I21" s="196"/>
      <c r="J21" s="196"/>
      <c r="K21" s="196"/>
      <c r="L21" s="196"/>
      <c r="M21" s="114"/>
      <c r="N21" s="111"/>
    </row>
    <row r="22" spans="1:14" ht="15">
      <c r="A22" s="110"/>
      <c r="B22" s="196"/>
      <c r="C22" s="196"/>
      <c r="D22" s="196"/>
      <c r="E22" s="196"/>
      <c r="F22" s="196"/>
      <c r="G22" s="196"/>
      <c r="H22" s="196"/>
      <c r="I22" s="196"/>
      <c r="J22" s="196"/>
      <c r="K22" s="196"/>
      <c r="L22" s="196"/>
      <c r="M22" s="114"/>
      <c r="N22" s="111"/>
    </row>
    <row r="23" spans="1:14" ht="15">
      <c r="A23" s="110"/>
      <c r="B23" s="196"/>
      <c r="C23" s="196"/>
      <c r="D23" s="196"/>
      <c r="E23" s="196"/>
      <c r="F23" s="196"/>
      <c r="G23" s="196"/>
      <c r="H23" s="196"/>
      <c r="I23" s="196"/>
      <c r="J23" s="196"/>
      <c r="K23" s="196"/>
      <c r="L23" s="196"/>
      <c r="M23" s="114"/>
      <c r="N23" s="111"/>
    </row>
    <row r="24" spans="1:14" ht="15">
      <c r="A24" s="110"/>
      <c r="B24" s="196"/>
      <c r="C24" s="196"/>
      <c r="D24" s="196"/>
      <c r="E24" s="196"/>
      <c r="F24" s="196"/>
      <c r="G24" s="196"/>
      <c r="H24" s="196"/>
      <c r="I24" s="196"/>
      <c r="J24" s="196"/>
      <c r="K24" s="196"/>
      <c r="L24" s="196"/>
      <c r="M24" s="114"/>
      <c r="N24" s="111"/>
    </row>
    <row r="25" spans="1:14" ht="15">
      <c r="A25" s="110"/>
      <c r="B25" s="196"/>
      <c r="C25" s="196"/>
      <c r="D25" s="196"/>
      <c r="E25" s="196"/>
      <c r="F25" s="196"/>
      <c r="G25" s="196"/>
      <c r="H25" s="196"/>
      <c r="I25" s="196"/>
      <c r="J25" s="196"/>
      <c r="K25" s="196"/>
      <c r="L25" s="196"/>
      <c r="M25" s="114"/>
      <c r="N25" s="111"/>
    </row>
    <row r="26" spans="1:14" ht="15">
      <c r="A26" s="110"/>
      <c r="B26" s="196"/>
      <c r="C26" s="196"/>
      <c r="D26" s="196"/>
      <c r="E26" s="196"/>
      <c r="F26" s="196"/>
      <c r="G26" s="196"/>
      <c r="H26" s="196"/>
      <c r="I26" s="196"/>
      <c r="J26" s="196"/>
      <c r="K26" s="196"/>
      <c r="L26" s="196"/>
      <c r="M26" s="114"/>
      <c r="N26" s="111"/>
    </row>
    <row r="27" spans="1:14" s="157" customFormat="1" ht="15">
      <c r="A27" s="119"/>
      <c r="B27" s="155"/>
      <c r="C27" s="155"/>
      <c r="D27" s="155"/>
      <c r="E27" s="155"/>
      <c r="F27" s="155"/>
      <c r="G27" s="155"/>
      <c r="H27" s="155"/>
      <c r="I27" s="155"/>
      <c r="J27" s="155"/>
      <c r="K27" s="155"/>
      <c r="L27" s="155"/>
      <c r="M27" s="115"/>
      <c r="N27" s="156"/>
    </row>
    <row r="28" spans="1:14" ht="15">
      <c r="A28" s="110" t="s">
        <v>113</v>
      </c>
      <c r="B28" s="158" t="s">
        <v>114</v>
      </c>
      <c r="C28" s="154"/>
      <c r="D28" s="154"/>
      <c r="E28" s="154"/>
      <c r="F28" s="154"/>
      <c r="G28" s="154"/>
      <c r="H28" s="154"/>
      <c r="I28" s="154"/>
      <c r="J28" s="154"/>
      <c r="K28" s="154"/>
      <c r="L28" s="154"/>
      <c r="M28" s="114"/>
      <c r="N28" s="111"/>
    </row>
    <row r="29" spans="1:14" ht="15">
      <c r="A29" s="110"/>
      <c r="B29" s="154"/>
      <c r="C29" s="154"/>
      <c r="D29" s="154"/>
      <c r="E29" s="154"/>
      <c r="F29" s="154"/>
      <c r="G29" s="154"/>
      <c r="H29" s="154"/>
      <c r="I29" s="154"/>
      <c r="J29" s="154"/>
      <c r="K29" s="154"/>
      <c r="L29" s="154"/>
      <c r="M29" s="114"/>
      <c r="N29" s="111"/>
    </row>
    <row r="30" spans="1:14" ht="15">
      <c r="A30" s="110"/>
      <c r="B30" s="196" t="s">
        <v>291</v>
      </c>
      <c r="C30" s="196"/>
      <c r="D30" s="196"/>
      <c r="E30" s="196"/>
      <c r="F30" s="196"/>
      <c r="G30" s="196"/>
      <c r="H30" s="196"/>
      <c r="I30" s="196"/>
      <c r="J30" s="196"/>
      <c r="K30" s="196"/>
      <c r="L30" s="196"/>
      <c r="M30" s="114"/>
      <c r="N30" s="111"/>
    </row>
    <row r="31" spans="1:14" ht="15">
      <c r="A31" s="110"/>
      <c r="B31" s="196"/>
      <c r="C31" s="196"/>
      <c r="D31" s="196"/>
      <c r="E31" s="196"/>
      <c r="F31" s="196"/>
      <c r="G31" s="196"/>
      <c r="H31" s="196"/>
      <c r="I31" s="196"/>
      <c r="J31" s="196"/>
      <c r="K31" s="196"/>
      <c r="L31" s="196"/>
      <c r="M31" s="114"/>
      <c r="N31" s="111"/>
    </row>
    <row r="32" spans="1:14" ht="15">
      <c r="A32" s="110"/>
      <c r="B32" s="116"/>
      <c r="C32" s="116"/>
      <c r="D32" s="116"/>
      <c r="E32" s="116"/>
      <c r="F32" s="116"/>
      <c r="G32" s="116"/>
      <c r="H32" s="116"/>
      <c r="I32" s="116"/>
      <c r="J32" s="116"/>
      <c r="K32" s="116"/>
      <c r="L32" s="116"/>
      <c r="M32" s="114"/>
      <c r="N32" s="111"/>
    </row>
    <row r="33" spans="1:14" ht="14.25">
      <c r="A33" s="111"/>
      <c r="B33" s="111"/>
      <c r="C33" s="111"/>
      <c r="D33" s="111"/>
      <c r="E33" s="111"/>
      <c r="F33" s="112"/>
      <c r="G33" s="112"/>
      <c r="H33" s="112"/>
      <c r="I33" s="112"/>
      <c r="J33" s="112"/>
      <c r="K33" s="112"/>
      <c r="L33" s="113"/>
      <c r="M33" s="112"/>
      <c r="N33" s="111"/>
    </row>
    <row r="34" spans="1:14" ht="15">
      <c r="A34" s="110" t="s">
        <v>115</v>
      </c>
      <c r="B34" s="110" t="s">
        <v>116</v>
      </c>
      <c r="C34" s="111"/>
      <c r="D34" s="111"/>
      <c r="E34" s="111"/>
      <c r="F34" s="112"/>
      <c r="G34" s="112"/>
      <c r="H34" s="118"/>
      <c r="I34" s="118"/>
      <c r="J34" s="112"/>
      <c r="K34" s="113"/>
      <c r="L34" s="113"/>
      <c r="M34" s="118"/>
      <c r="N34" s="111"/>
    </row>
    <row r="35" spans="1:14" ht="14.25">
      <c r="A35" s="111"/>
      <c r="B35" s="111"/>
      <c r="C35" s="111"/>
      <c r="D35" s="111"/>
      <c r="E35" s="111"/>
      <c r="F35" s="112"/>
      <c r="G35" s="112"/>
      <c r="H35" s="118"/>
      <c r="I35" s="118"/>
      <c r="J35" s="112"/>
      <c r="K35" s="113"/>
      <c r="L35" s="113"/>
      <c r="M35" s="118"/>
      <c r="N35" s="111"/>
    </row>
    <row r="36" spans="1:14" ht="14.25">
      <c r="A36" s="117"/>
      <c r="B36" s="196" t="s">
        <v>328</v>
      </c>
      <c r="C36" s="196"/>
      <c r="D36" s="196"/>
      <c r="E36" s="196"/>
      <c r="F36" s="196"/>
      <c r="G36" s="196"/>
      <c r="H36" s="196"/>
      <c r="I36" s="196"/>
      <c r="J36" s="196"/>
      <c r="K36" s="196"/>
      <c r="L36" s="196"/>
      <c r="M36" s="118"/>
      <c r="N36" s="111"/>
    </row>
    <row r="37" spans="1:14" ht="14.25">
      <c r="A37" s="117"/>
      <c r="B37" s="196"/>
      <c r="C37" s="196"/>
      <c r="D37" s="196"/>
      <c r="E37" s="196"/>
      <c r="F37" s="196"/>
      <c r="G37" s="196"/>
      <c r="H37" s="196"/>
      <c r="I37" s="196"/>
      <c r="J37" s="196"/>
      <c r="K37" s="196"/>
      <c r="L37" s="196"/>
      <c r="M37" s="118"/>
      <c r="N37" s="111"/>
    </row>
    <row r="38" spans="1:14" ht="14.25">
      <c r="A38" s="117"/>
      <c r="B38" s="116"/>
      <c r="C38" s="116"/>
      <c r="D38" s="116"/>
      <c r="E38" s="116"/>
      <c r="F38" s="116"/>
      <c r="G38" s="116"/>
      <c r="H38" s="116"/>
      <c r="I38" s="116"/>
      <c r="J38" s="116"/>
      <c r="K38" s="116"/>
      <c r="L38" s="116"/>
      <c r="M38" s="118"/>
      <c r="N38" s="111"/>
    </row>
    <row r="39" spans="1:14" ht="14.25">
      <c r="A39" s="117"/>
      <c r="B39" s="111"/>
      <c r="C39" s="111"/>
      <c r="D39" s="111"/>
      <c r="E39" s="111"/>
      <c r="F39" s="112"/>
      <c r="G39" s="112"/>
      <c r="H39" s="118"/>
      <c r="I39" s="118"/>
      <c r="J39" s="112"/>
      <c r="K39" s="113"/>
      <c r="L39" s="113"/>
      <c r="M39" s="118"/>
      <c r="N39" s="111"/>
    </row>
    <row r="40" spans="1:14" ht="15">
      <c r="A40" s="110" t="s">
        <v>117</v>
      </c>
      <c r="B40" s="110" t="s">
        <v>118</v>
      </c>
      <c r="C40" s="111"/>
      <c r="D40" s="111"/>
      <c r="E40" s="111"/>
      <c r="F40" s="112"/>
      <c r="G40" s="112"/>
      <c r="H40" s="118"/>
      <c r="I40" s="118"/>
      <c r="J40" s="112"/>
      <c r="K40" s="113"/>
      <c r="L40" s="113"/>
      <c r="M40" s="118"/>
      <c r="N40" s="111"/>
    </row>
    <row r="41" spans="1:14" ht="14.25">
      <c r="A41" s="111"/>
      <c r="B41" s="111"/>
      <c r="C41" s="111"/>
      <c r="D41" s="111"/>
      <c r="E41" s="111"/>
      <c r="F41" s="112"/>
      <c r="G41" s="112"/>
      <c r="H41" s="112"/>
      <c r="I41" s="112"/>
      <c r="J41" s="112"/>
      <c r="K41" s="112"/>
      <c r="L41" s="113"/>
      <c r="M41" s="112"/>
      <c r="N41" s="111"/>
    </row>
    <row r="42" spans="1:14" ht="14.25">
      <c r="A42" s="111"/>
      <c r="B42" s="196" t="s">
        <v>243</v>
      </c>
      <c r="C42" s="196"/>
      <c r="D42" s="196"/>
      <c r="E42" s="196"/>
      <c r="F42" s="196"/>
      <c r="G42" s="196"/>
      <c r="H42" s="196"/>
      <c r="I42" s="196"/>
      <c r="J42" s="196"/>
      <c r="K42" s="196"/>
      <c r="L42" s="196"/>
      <c r="M42" s="118"/>
      <c r="N42" s="111"/>
    </row>
    <row r="43" spans="1:14" ht="14.25">
      <c r="A43" s="111"/>
      <c r="B43" s="196"/>
      <c r="C43" s="196"/>
      <c r="D43" s="196"/>
      <c r="E43" s="196"/>
      <c r="F43" s="196"/>
      <c r="G43" s="196"/>
      <c r="H43" s="196"/>
      <c r="I43" s="196"/>
      <c r="J43" s="196"/>
      <c r="K43" s="196"/>
      <c r="L43" s="196"/>
      <c r="M43" s="118"/>
      <c r="N43" s="111"/>
    </row>
    <row r="44" spans="1:14" ht="14.25">
      <c r="A44" s="111"/>
      <c r="B44" s="196"/>
      <c r="C44" s="196"/>
      <c r="D44" s="196"/>
      <c r="E44" s="196"/>
      <c r="F44" s="196"/>
      <c r="G44" s="196"/>
      <c r="H44" s="196"/>
      <c r="I44" s="196"/>
      <c r="J44" s="196"/>
      <c r="K44" s="196"/>
      <c r="L44" s="196"/>
      <c r="M44" s="118"/>
      <c r="N44" s="111"/>
    </row>
    <row r="45" spans="1:14" ht="15">
      <c r="A45" s="110"/>
      <c r="B45" s="110"/>
      <c r="C45" s="110"/>
      <c r="D45" s="110"/>
      <c r="E45" s="110"/>
      <c r="F45" s="121"/>
      <c r="G45" s="114"/>
      <c r="H45" s="121"/>
      <c r="I45" s="121"/>
      <c r="J45" s="114"/>
      <c r="K45" s="121"/>
      <c r="L45" s="115"/>
      <c r="M45" s="121"/>
      <c r="N45" s="111"/>
    </row>
    <row r="46" spans="1:14" ht="15">
      <c r="A46" s="110" t="s">
        <v>119</v>
      </c>
      <c r="B46" s="110" t="s">
        <v>120</v>
      </c>
      <c r="C46" s="111"/>
      <c r="D46" s="111"/>
      <c r="E46" s="111"/>
      <c r="F46" s="122"/>
      <c r="G46" s="122"/>
      <c r="H46" s="118"/>
      <c r="I46" s="118"/>
      <c r="J46" s="112"/>
      <c r="K46" s="113"/>
      <c r="L46" s="113"/>
      <c r="M46" s="118"/>
      <c r="N46" s="111"/>
    </row>
    <row r="47" spans="1:14" ht="15">
      <c r="A47" s="110"/>
      <c r="B47" s="110"/>
      <c r="C47" s="110"/>
      <c r="D47" s="110"/>
      <c r="E47" s="110"/>
      <c r="F47" s="123"/>
      <c r="G47" s="123"/>
      <c r="H47" s="123"/>
      <c r="I47" s="123"/>
      <c r="J47" s="123"/>
      <c r="K47" s="123"/>
      <c r="L47" s="123"/>
      <c r="M47" s="123"/>
      <c r="N47" s="111"/>
    </row>
    <row r="48" spans="1:14" ht="15">
      <c r="A48" s="110"/>
      <c r="B48" s="196" t="s">
        <v>3</v>
      </c>
      <c r="C48" s="196"/>
      <c r="D48" s="196"/>
      <c r="E48" s="196"/>
      <c r="F48" s="196"/>
      <c r="G48" s="196"/>
      <c r="H48" s="196"/>
      <c r="I48" s="196"/>
      <c r="J48" s="196"/>
      <c r="K48" s="196"/>
      <c r="L48" s="196"/>
      <c r="M48" s="123"/>
      <c r="N48" s="111"/>
    </row>
    <row r="49" spans="1:14" ht="15">
      <c r="A49" s="110"/>
      <c r="B49" s="110"/>
      <c r="C49" s="110"/>
      <c r="D49" s="110"/>
      <c r="E49" s="110"/>
      <c r="F49" s="123"/>
      <c r="G49" s="123"/>
      <c r="H49" s="123"/>
      <c r="I49" s="123"/>
      <c r="J49" s="123"/>
      <c r="K49" s="123"/>
      <c r="L49" s="123"/>
      <c r="M49" s="123"/>
      <c r="N49" s="111"/>
    </row>
    <row r="50" spans="1:14" ht="15">
      <c r="A50" s="125"/>
      <c r="B50" s="159"/>
      <c r="C50" s="110"/>
      <c r="D50" s="110"/>
      <c r="E50" s="110"/>
      <c r="F50" s="124"/>
      <c r="G50" s="124"/>
      <c r="H50" s="126"/>
      <c r="I50" s="126"/>
      <c r="J50" s="124"/>
      <c r="K50" s="124"/>
      <c r="L50" s="124"/>
      <c r="M50" s="126"/>
      <c r="N50" s="111"/>
    </row>
    <row r="51" spans="1:14" ht="15">
      <c r="A51" s="160" t="s">
        <v>121</v>
      </c>
      <c r="B51" s="160" t="s">
        <v>122</v>
      </c>
      <c r="C51" s="160"/>
      <c r="D51" s="160"/>
      <c r="E51" s="160"/>
      <c r="F51" s="161"/>
      <c r="G51" s="161"/>
      <c r="H51" s="161"/>
      <c r="I51" s="161"/>
      <c r="J51" s="161"/>
      <c r="K51" s="161"/>
      <c r="L51" s="161"/>
      <c r="M51" s="126"/>
      <c r="N51" s="111"/>
    </row>
    <row r="53" spans="2:12" ht="14.25">
      <c r="B53" s="196" t="s">
        <v>329</v>
      </c>
      <c r="C53" s="196"/>
      <c r="D53" s="196"/>
      <c r="E53" s="196"/>
      <c r="F53" s="196"/>
      <c r="G53" s="196"/>
      <c r="H53" s="196"/>
      <c r="I53" s="196"/>
      <c r="J53" s="196"/>
      <c r="K53" s="196"/>
      <c r="L53" s="196"/>
    </row>
    <row r="54" spans="2:12" ht="14.25">
      <c r="B54" s="196"/>
      <c r="C54" s="196"/>
      <c r="D54" s="196"/>
      <c r="E54" s="196"/>
      <c r="F54" s="196"/>
      <c r="G54" s="196"/>
      <c r="H54" s="196"/>
      <c r="I54" s="196"/>
      <c r="J54" s="196"/>
      <c r="K54" s="196"/>
      <c r="L54" s="196"/>
    </row>
    <row r="55" spans="2:12" ht="14.25">
      <c r="B55" s="116"/>
      <c r="C55" s="116"/>
      <c r="D55" s="116"/>
      <c r="E55" s="116"/>
      <c r="F55" s="116"/>
      <c r="G55" s="116"/>
      <c r="H55" s="116"/>
      <c r="I55" s="116"/>
      <c r="J55" s="116"/>
      <c r="K55" s="116"/>
      <c r="L55" s="116"/>
    </row>
    <row r="56" spans="10:11" ht="14.25">
      <c r="J56" s="198"/>
      <c r="K56" s="198"/>
    </row>
    <row r="57" spans="1:11" ht="15">
      <c r="A57" s="131" t="s">
        <v>123</v>
      </c>
      <c r="B57" s="131" t="s">
        <v>124</v>
      </c>
      <c r="J57" s="198"/>
      <c r="K57" s="198"/>
    </row>
    <row r="58" spans="10:11" ht="14.25">
      <c r="J58" s="198"/>
      <c r="K58" s="198"/>
    </row>
    <row r="59" ht="14.25">
      <c r="B59" s="106" t="s">
        <v>273</v>
      </c>
    </row>
    <row r="62" spans="1:2" ht="15">
      <c r="A62" s="131" t="s">
        <v>125</v>
      </c>
      <c r="B62" s="131" t="s">
        <v>126</v>
      </c>
    </row>
    <row r="64" ht="14.25">
      <c r="B64" s="106" t="s">
        <v>330</v>
      </c>
    </row>
    <row r="65" spans="7:10" ht="14.25">
      <c r="G65" s="199" t="str">
        <f>'is'!E14</f>
        <v>31-03-05</v>
      </c>
      <c r="H65" s="199"/>
      <c r="I65" s="199"/>
      <c r="J65" s="199"/>
    </row>
    <row r="66" spans="2:10" ht="15">
      <c r="B66" s="110"/>
      <c r="C66" s="110"/>
      <c r="D66" s="110"/>
      <c r="E66" s="110"/>
      <c r="F66" s="110"/>
      <c r="G66" s="162"/>
      <c r="H66" s="162" t="s">
        <v>249</v>
      </c>
      <c r="I66" s="162"/>
      <c r="J66" s="162" t="s">
        <v>11</v>
      </c>
    </row>
    <row r="67" spans="2:10" ht="15.75" thickBot="1">
      <c r="B67" s="163" t="s">
        <v>8</v>
      </c>
      <c r="C67" s="163"/>
      <c r="D67" s="163"/>
      <c r="E67" s="163"/>
      <c r="F67" s="163"/>
      <c r="G67" s="145" t="s">
        <v>9</v>
      </c>
      <c r="H67" s="145" t="s">
        <v>10</v>
      </c>
      <c r="I67" s="145"/>
      <c r="J67" s="145" t="s">
        <v>12</v>
      </c>
    </row>
    <row r="68" spans="7:10" ht="15">
      <c r="G68" s="146" t="s">
        <v>13</v>
      </c>
      <c r="H68" s="146" t="s">
        <v>13</v>
      </c>
      <c r="I68" s="146"/>
      <c r="J68" s="146" t="s">
        <v>13</v>
      </c>
    </row>
    <row r="70" spans="2:13" ht="14.25">
      <c r="B70" s="106" t="s">
        <v>14</v>
      </c>
      <c r="G70" s="129">
        <v>110024</v>
      </c>
      <c r="H70" s="129">
        <v>27432</v>
      </c>
      <c r="I70" s="129"/>
      <c r="J70" s="129">
        <v>170969</v>
      </c>
      <c r="M70" s="129"/>
    </row>
    <row r="71" spans="2:10" ht="14.25">
      <c r="B71" s="106" t="s">
        <v>15</v>
      </c>
      <c r="G71" s="129">
        <v>27888</v>
      </c>
      <c r="H71" s="129">
        <v>9413</v>
      </c>
      <c r="I71" s="129"/>
      <c r="J71" s="129">
        <v>151937</v>
      </c>
    </row>
    <row r="72" spans="2:13" ht="14.25">
      <c r="B72" s="106" t="s">
        <v>16</v>
      </c>
      <c r="G72" s="129">
        <v>114864</v>
      </c>
      <c r="H72" s="129">
        <v>9142</v>
      </c>
      <c r="I72" s="129"/>
      <c r="J72" s="129">
        <v>116669</v>
      </c>
      <c r="M72" s="129"/>
    </row>
    <row r="73" spans="2:10" ht="14.25">
      <c r="B73" s="106" t="s">
        <v>69</v>
      </c>
      <c r="G73" s="129">
        <v>16586</v>
      </c>
      <c r="H73" s="129">
        <v>1918</v>
      </c>
      <c r="I73" s="129"/>
      <c r="J73" s="129">
        <v>13714</v>
      </c>
    </row>
    <row r="74" spans="2:10" ht="14.25">
      <c r="B74" s="106" t="s">
        <v>17</v>
      </c>
      <c r="G74" s="147">
        <v>13280</v>
      </c>
      <c r="H74" s="147">
        <v>85961</v>
      </c>
      <c r="I74" s="147"/>
      <c r="J74" s="147">
        <v>152489</v>
      </c>
    </row>
    <row r="75" spans="7:13" ht="14.25">
      <c r="G75" s="129">
        <f>SUM(G70:G74)</f>
        <v>282642</v>
      </c>
      <c r="H75" s="129">
        <f>SUM(H70:H74)</f>
        <v>133866</v>
      </c>
      <c r="I75" s="129"/>
      <c r="J75" s="129">
        <f>SUM(J70:J74)</f>
        <v>605778</v>
      </c>
      <c r="K75" s="129"/>
      <c r="M75" s="129"/>
    </row>
    <row r="76" spans="7:10" ht="14.25">
      <c r="G76" s="129"/>
      <c r="H76" s="129"/>
      <c r="I76" s="129"/>
      <c r="J76" s="129"/>
    </row>
    <row r="77" spans="2:10" ht="14.25">
      <c r="B77" s="106" t="s">
        <v>208</v>
      </c>
      <c r="G77" s="147">
        <v>0</v>
      </c>
      <c r="H77" s="147">
        <f>'is'!H26</f>
        <v>9765</v>
      </c>
      <c r="I77" s="147"/>
      <c r="J77" s="147">
        <f>'bs'!F15</f>
        <v>21740</v>
      </c>
    </row>
    <row r="78" spans="7:10" ht="14.25">
      <c r="G78" s="129">
        <f>SUM(G75:G77)</f>
        <v>282642</v>
      </c>
      <c r="H78" s="129">
        <f>SUM(H75:H77)</f>
        <v>143631</v>
      </c>
      <c r="I78" s="129"/>
      <c r="J78" s="129">
        <f>SUM(J75:J77)</f>
        <v>627518</v>
      </c>
    </row>
    <row r="79" spans="2:13" ht="14.25">
      <c r="B79" s="106" t="s">
        <v>72</v>
      </c>
      <c r="G79" s="129">
        <f>-53075+17987</f>
        <v>-35088</v>
      </c>
      <c r="H79" s="129">
        <f>('is'!H33-MASB!H78)*0-62455+13604</f>
        <v>-48851</v>
      </c>
      <c r="I79" s="129"/>
      <c r="J79" s="129">
        <f>SUM('bs'!F19,'bs'!F25)-MASB!J78</f>
        <v>-169560</v>
      </c>
      <c r="K79" s="135"/>
      <c r="M79" s="129"/>
    </row>
    <row r="80" spans="2:13" ht="15" thickBot="1">
      <c r="B80" s="106" t="s">
        <v>18</v>
      </c>
      <c r="G80" s="130">
        <f>SUM(G78:G79)</f>
        <v>247554</v>
      </c>
      <c r="H80" s="130">
        <f>SUM(H78:H79)</f>
        <v>94780</v>
      </c>
      <c r="I80" s="130"/>
      <c r="J80" s="130">
        <f>SUM(J78:J79)</f>
        <v>457958</v>
      </c>
      <c r="K80" s="179"/>
      <c r="L80" s="129"/>
      <c r="M80" s="129"/>
    </row>
    <row r="81" spans="10:13" ht="15" thickTop="1">
      <c r="J81" s="164"/>
      <c r="M81" s="129"/>
    </row>
    <row r="82" spans="13:14" ht="14.25">
      <c r="M82" s="129"/>
      <c r="N82" s="129"/>
    </row>
    <row r="83" spans="1:14" ht="15">
      <c r="A83" s="131" t="s">
        <v>127</v>
      </c>
      <c r="B83" s="131" t="s">
        <v>128</v>
      </c>
      <c r="M83" s="129"/>
      <c r="N83" s="129"/>
    </row>
    <row r="84" spans="13:14" ht="14.25">
      <c r="M84" s="129"/>
      <c r="N84" s="129">
        <f>+N82-N83</f>
        <v>0</v>
      </c>
    </row>
    <row r="85" spans="2:12" ht="14.25">
      <c r="B85" s="196" t="s">
        <v>285</v>
      </c>
      <c r="C85" s="196"/>
      <c r="D85" s="196"/>
      <c r="E85" s="196"/>
      <c r="F85" s="196"/>
      <c r="G85" s="196"/>
      <c r="H85" s="196"/>
      <c r="I85" s="196"/>
      <c r="J85" s="196"/>
      <c r="K85" s="196"/>
      <c r="L85" s="196"/>
    </row>
    <row r="86" spans="2:12" ht="14.25">
      <c r="B86" s="196"/>
      <c r="C86" s="196"/>
      <c r="D86" s="196"/>
      <c r="E86" s="196"/>
      <c r="F86" s="196"/>
      <c r="G86" s="196"/>
      <c r="H86" s="196"/>
      <c r="I86" s="196"/>
      <c r="J86" s="196"/>
      <c r="K86" s="196"/>
      <c r="L86" s="196"/>
    </row>
    <row r="89" spans="1:2" ht="15">
      <c r="A89" s="131" t="s">
        <v>129</v>
      </c>
      <c r="B89" s="131" t="s">
        <v>130</v>
      </c>
    </row>
    <row r="90" spans="1:2" ht="15">
      <c r="A90" s="131"/>
      <c r="B90" s="131"/>
    </row>
    <row r="91" spans="1:12" ht="15">
      <c r="A91" s="131"/>
      <c r="B91" s="200" t="s">
        <v>4</v>
      </c>
      <c r="C91" s="201"/>
      <c r="D91" s="201"/>
      <c r="E91" s="201"/>
      <c r="F91" s="201"/>
      <c r="G91" s="201"/>
      <c r="H91" s="201"/>
      <c r="I91" s="201"/>
      <c r="J91" s="201"/>
      <c r="K91" s="201"/>
      <c r="L91" s="201"/>
    </row>
    <row r="92" spans="1:12" ht="15">
      <c r="A92" s="131"/>
      <c r="B92" s="201"/>
      <c r="C92" s="201"/>
      <c r="D92" s="201"/>
      <c r="E92" s="201"/>
      <c r="F92" s="201"/>
      <c r="G92" s="201"/>
      <c r="H92" s="201"/>
      <c r="I92" s="201"/>
      <c r="J92" s="201"/>
      <c r="K92" s="201"/>
      <c r="L92" s="201"/>
    </row>
    <row r="93" spans="1:12" ht="15">
      <c r="A93" s="131"/>
      <c r="B93" s="201"/>
      <c r="C93" s="201"/>
      <c r="D93" s="201"/>
      <c r="E93" s="201"/>
      <c r="F93" s="201"/>
      <c r="G93" s="201"/>
      <c r="H93" s="201"/>
      <c r="I93" s="201"/>
      <c r="J93" s="201"/>
      <c r="K93" s="201"/>
      <c r="L93" s="201"/>
    </row>
    <row r="94" spans="1:12" ht="15">
      <c r="A94" s="131"/>
      <c r="B94" s="201"/>
      <c r="C94" s="201"/>
      <c r="D94" s="201"/>
      <c r="E94" s="201"/>
      <c r="F94" s="201"/>
      <c r="G94" s="201"/>
      <c r="H94" s="201"/>
      <c r="I94" s="201"/>
      <c r="J94" s="201"/>
      <c r="K94" s="201"/>
      <c r="L94" s="201"/>
    </row>
    <row r="95" spans="1:12" ht="15">
      <c r="A95" s="131"/>
      <c r="B95" s="201"/>
      <c r="C95" s="201"/>
      <c r="D95" s="201"/>
      <c r="E95" s="201"/>
      <c r="F95" s="201"/>
      <c r="G95" s="201"/>
      <c r="H95" s="201"/>
      <c r="I95" s="201"/>
      <c r="J95" s="201"/>
      <c r="K95" s="201"/>
      <c r="L95" s="201"/>
    </row>
    <row r="96" spans="1:12" ht="15">
      <c r="A96" s="131"/>
      <c r="B96" s="201"/>
      <c r="C96" s="201"/>
      <c r="D96" s="201"/>
      <c r="E96" s="201"/>
      <c r="F96" s="201"/>
      <c r="G96" s="201"/>
      <c r="H96" s="201"/>
      <c r="I96" s="201"/>
      <c r="J96" s="201"/>
      <c r="K96" s="201"/>
      <c r="L96" s="201"/>
    </row>
    <row r="97" spans="1:2" ht="15">
      <c r="A97" s="131"/>
      <c r="B97" s="131"/>
    </row>
    <row r="98" spans="1:12" ht="15">
      <c r="A98" s="131"/>
      <c r="B98" s="200" t="s">
        <v>292</v>
      </c>
      <c r="C98" s="201"/>
      <c r="D98" s="201"/>
      <c r="E98" s="201"/>
      <c r="F98" s="201"/>
      <c r="G98" s="201"/>
      <c r="H98" s="201"/>
      <c r="I98" s="201"/>
      <c r="J98" s="201"/>
      <c r="K98" s="201"/>
      <c r="L98" s="201"/>
    </row>
    <row r="99" spans="1:2" ht="15">
      <c r="A99" s="131"/>
      <c r="B99" s="191"/>
    </row>
    <row r="100" spans="1:2" ht="15">
      <c r="A100" s="131"/>
      <c r="B100" s="131"/>
    </row>
    <row r="101" spans="1:2" ht="15">
      <c r="A101" s="131" t="s">
        <v>131</v>
      </c>
      <c r="B101" s="131" t="s">
        <v>35</v>
      </c>
    </row>
    <row r="103" spans="2:12" ht="14.25">
      <c r="B103" s="196" t="s">
        <v>299</v>
      </c>
      <c r="C103" s="196"/>
      <c r="D103" s="196"/>
      <c r="E103" s="196"/>
      <c r="F103" s="196"/>
      <c r="G103" s="196"/>
      <c r="H103" s="196"/>
      <c r="I103" s="196"/>
      <c r="J103" s="196"/>
      <c r="K103" s="196"/>
      <c r="L103" s="196"/>
    </row>
    <row r="104" spans="2:12" ht="14.25">
      <c r="B104" s="196"/>
      <c r="C104" s="196"/>
      <c r="D104" s="196"/>
      <c r="E104" s="196"/>
      <c r="F104" s="196"/>
      <c r="G104" s="196"/>
      <c r="H104" s="196"/>
      <c r="I104" s="196"/>
      <c r="J104" s="196"/>
      <c r="K104" s="196"/>
      <c r="L104" s="196"/>
    </row>
    <row r="106" spans="1:2" ht="15">
      <c r="A106" s="131" t="s">
        <v>132</v>
      </c>
      <c r="B106" s="131" t="s">
        <v>133</v>
      </c>
    </row>
    <row r="107" spans="1:2" ht="15">
      <c r="A107" s="131"/>
      <c r="B107" s="131"/>
    </row>
    <row r="108" spans="1:12" ht="15">
      <c r="A108" s="131"/>
      <c r="B108" s="196" t="s">
        <v>331</v>
      </c>
      <c r="C108" s="196"/>
      <c r="D108" s="196"/>
      <c r="E108" s="196"/>
      <c r="F108" s="196"/>
      <c r="G108" s="196"/>
      <c r="H108" s="196"/>
      <c r="I108" s="196"/>
      <c r="J108" s="196"/>
      <c r="K108" s="196"/>
      <c r="L108" s="196"/>
    </row>
    <row r="109" spans="1:12" ht="15">
      <c r="A109" s="131"/>
      <c r="B109" s="196"/>
      <c r="C109" s="196"/>
      <c r="D109" s="196"/>
      <c r="E109" s="196"/>
      <c r="F109" s="196"/>
      <c r="G109" s="196"/>
      <c r="H109" s="196"/>
      <c r="I109" s="196"/>
      <c r="J109" s="196"/>
      <c r="K109" s="196"/>
      <c r="L109" s="196"/>
    </row>
    <row r="110" spans="1:12" ht="15">
      <c r="A110" s="131"/>
      <c r="B110" s="196"/>
      <c r="C110" s="196"/>
      <c r="D110" s="196"/>
      <c r="E110" s="196"/>
      <c r="F110" s="196"/>
      <c r="G110" s="196"/>
      <c r="H110" s="196"/>
      <c r="I110" s="196"/>
      <c r="J110" s="196"/>
      <c r="K110" s="196"/>
      <c r="L110" s="196"/>
    </row>
    <row r="111" spans="1:12" ht="15">
      <c r="A111" s="131"/>
      <c r="B111" s="196"/>
      <c r="C111" s="196"/>
      <c r="D111" s="196"/>
      <c r="E111" s="196"/>
      <c r="F111" s="196"/>
      <c r="G111" s="196"/>
      <c r="H111" s="196"/>
      <c r="I111" s="196"/>
      <c r="J111" s="196"/>
      <c r="K111" s="196"/>
      <c r="L111" s="196"/>
    </row>
    <row r="113" spans="1:12" ht="15">
      <c r="A113" s="131"/>
      <c r="B113" s="196" t="s">
        <v>251</v>
      </c>
      <c r="C113" s="196"/>
      <c r="D113" s="196"/>
      <c r="E113" s="196"/>
      <c r="F113" s="196"/>
      <c r="G113" s="196"/>
      <c r="H113" s="196"/>
      <c r="I113" s="196"/>
      <c r="J113" s="196"/>
      <c r="K113" s="196"/>
      <c r="L113" s="196"/>
    </row>
    <row r="114" spans="1:12" ht="15">
      <c r="A114" s="131"/>
      <c r="B114" s="116"/>
      <c r="C114" s="116"/>
      <c r="D114" s="116"/>
      <c r="E114" s="116"/>
      <c r="F114" s="116"/>
      <c r="G114" s="116"/>
      <c r="H114" s="116"/>
      <c r="I114" s="116"/>
      <c r="J114" s="116"/>
      <c r="K114" s="116"/>
      <c r="L114" s="116"/>
    </row>
    <row r="115" ht="15">
      <c r="J115" s="169" t="s">
        <v>13</v>
      </c>
    </row>
    <row r="116" ht="14.25">
      <c r="J116" s="170"/>
    </row>
    <row r="117" spans="2:10" ht="14.25">
      <c r="B117" s="148"/>
      <c r="C117" s="106" t="s">
        <v>244</v>
      </c>
      <c r="H117" s="135"/>
      <c r="I117" s="135"/>
      <c r="J117" s="171">
        <v>100685</v>
      </c>
    </row>
    <row r="118" spans="2:10" ht="14.25">
      <c r="B118" s="148"/>
      <c r="C118" s="168" t="s">
        <v>245</v>
      </c>
      <c r="D118" s="106" t="s">
        <v>246</v>
      </c>
      <c r="H118" s="137"/>
      <c r="I118" s="137"/>
      <c r="J118" s="172">
        <v>-45483</v>
      </c>
    </row>
    <row r="119" spans="2:10" ht="14.25">
      <c r="B119" s="148"/>
      <c r="D119" s="106" t="s">
        <v>247</v>
      </c>
      <c r="H119" s="137"/>
      <c r="I119" s="137"/>
      <c r="J119" s="172">
        <v>-4492</v>
      </c>
    </row>
    <row r="120" spans="2:10" ht="14.25">
      <c r="B120" s="148"/>
      <c r="D120" s="106" t="s">
        <v>248</v>
      </c>
      <c r="H120" s="137"/>
      <c r="I120" s="137"/>
      <c r="J120" s="172">
        <v>-408</v>
      </c>
    </row>
    <row r="121" spans="3:10" ht="15" thickBot="1">
      <c r="C121" s="106" t="s">
        <v>261</v>
      </c>
      <c r="J121" s="173">
        <f>SUM(J116:J120)</f>
        <v>50302</v>
      </c>
    </row>
    <row r="122" spans="1:12" ht="15.75" thickTop="1">
      <c r="A122" s="131"/>
      <c r="B122" s="167"/>
      <c r="C122" s="167"/>
      <c r="D122" s="167"/>
      <c r="E122" s="167"/>
      <c r="F122" s="167"/>
      <c r="G122" s="167"/>
      <c r="H122" s="167"/>
      <c r="I122" s="167"/>
      <c r="J122" s="167"/>
      <c r="K122" s="116"/>
      <c r="L122" s="116"/>
    </row>
    <row r="123" spans="1:12" ht="15">
      <c r="A123" s="131"/>
      <c r="B123" s="116"/>
      <c r="C123" s="116"/>
      <c r="D123" s="116"/>
      <c r="E123" s="116"/>
      <c r="F123" s="116"/>
      <c r="G123" s="116"/>
      <c r="H123" s="116"/>
      <c r="I123" s="116"/>
      <c r="J123" s="116"/>
      <c r="K123" s="116"/>
      <c r="L123" s="116"/>
    </row>
    <row r="124" spans="1:10" ht="15">
      <c r="A124" s="131" t="s">
        <v>134</v>
      </c>
      <c r="B124" s="131" t="s">
        <v>135</v>
      </c>
      <c r="H124" s="129"/>
      <c r="I124" s="129"/>
      <c r="J124" s="129"/>
    </row>
    <row r="125" spans="8:10" ht="14.25">
      <c r="H125" s="129"/>
      <c r="I125" s="129"/>
      <c r="J125" s="129"/>
    </row>
    <row r="126" spans="2:12" ht="14.25">
      <c r="B126" s="196" t="s">
        <v>298</v>
      </c>
      <c r="C126" s="196"/>
      <c r="D126" s="196"/>
      <c r="E126" s="196"/>
      <c r="F126" s="196"/>
      <c r="G126" s="196"/>
      <c r="H126" s="196"/>
      <c r="I126" s="196"/>
      <c r="J126" s="196"/>
      <c r="K126" s="196"/>
      <c r="L126" s="196"/>
    </row>
    <row r="127" spans="2:12" ht="14.25">
      <c r="B127" s="196"/>
      <c r="C127" s="196"/>
      <c r="D127" s="196"/>
      <c r="E127" s="196"/>
      <c r="F127" s="196"/>
      <c r="G127" s="196"/>
      <c r="H127" s="196"/>
      <c r="I127" s="196"/>
      <c r="J127" s="196"/>
      <c r="K127" s="196"/>
      <c r="L127" s="196"/>
    </row>
    <row r="128" spans="2:12" ht="14.25">
      <c r="B128" s="116"/>
      <c r="C128" s="116"/>
      <c r="D128" s="116"/>
      <c r="E128" s="116"/>
      <c r="F128" s="116"/>
      <c r="G128" s="116"/>
      <c r="H128" s="116"/>
      <c r="I128" s="116"/>
      <c r="J128" s="116"/>
      <c r="K128" s="116"/>
      <c r="L128" s="116"/>
    </row>
    <row r="129" spans="1:10" ht="15">
      <c r="A129" s="131" t="s">
        <v>136</v>
      </c>
      <c r="B129" s="131" t="s">
        <v>137</v>
      </c>
      <c r="H129" s="129"/>
      <c r="I129" s="129"/>
      <c r="J129" s="129"/>
    </row>
    <row r="131" spans="2:12" ht="14.25">
      <c r="B131" s="196" t="s">
        <v>293</v>
      </c>
      <c r="C131" s="196"/>
      <c r="D131" s="196"/>
      <c r="E131" s="196"/>
      <c r="F131" s="196"/>
      <c r="G131" s="196"/>
      <c r="H131" s="196"/>
      <c r="I131" s="196"/>
      <c r="J131" s="196"/>
      <c r="K131" s="196"/>
      <c r="L131" s="196"/>
    </row>
    <row r="132" spans="2:12" ht="14.25">
      <c r="B132" s="196"/>
      <c r="C132" s="196"/>
      <c r="D132" s="196"/>
      <c r="E132" s="196"/>
      <c r="F132" s="196"/>
      <c r="G132" s="196"/>
      <c r="H132" s="196"/>
      <c r="I132" s="196"/>
      <c r="J132" s="196"/>
      <c r="K132" s="196"/>
      <c r="L132" s="196"/>
    </row>
    <row r="133" ht="14.25">
      <c r="J133" s="107" t="s">
        <v>294</v>
      </c>
    </row>
    <row r="134" ht="14.25">
      <c r="J134" s="107" t="s">
        <v>83</v>
      </c>
    </row>
    <row r="135" ht="14.25">
      <c r="J135" s="128" t="s">
        <v>13</v>
      </c>
    </row>
    <row r="136" ht="14.25">
      <c r="J136" s="129"/>
    </row>
    <row r="137" spans="2:10" ht="14.25">
      <c r="B137" s="148" t="s">
        <v>237</v>
      </c>
      <c r="H137" s="135"/>
      <c r="I137" s="135"/>
      <c r="J137" s="134">
        <v>1598</v>
      </c>
    </row>
    <row r="138" spans="2:10" ht="14.25">
      <c r="B138" s="148" t="s">
        <v>238</v>
      </c>
      <c r="H138" s="137"/>
      <c r="I138" s="137"/>
      <c r="J138" s="138">
        <v>711</v>
      </c>
    </row>
    <row r="139" spans="2:10" ht="14.25">
      <c r="B139" s="148" t="s">
        <v>239</v>
      </c>
      <c r="H139" s="137"/>
      <c r="I139" s="137"/>
      <c r="J139" s="138">
        <v>2188</v>
      </c>
    </row>
    <row r="140" spans="2:10" ht="14.25">
      <c r="B140" s="148" t="s">
        <v>240</v>
      </c>
      <c r="H140" s="137"/>
      <c r="I140" s="137"/>
      <c r="J140" s="138">
        <v>524</v>
      </c>
    </row>
    <row r="141" spans="2:10" ht="14.25">
      <c r="B141" s="148" t="s">
        <v>241</v>
      </c>
      <c r="H141" s="137"/>
      <c r="I141" s="137"/>
      <c r="J141" s="138">
        <f>560+53+168</f>
        <v>781</v>
      </c>
    </row>
    <row r="142" ht="15" thickBot="1">
      <c r="J142" s="130">
        <f>SUM(J136:J141)</f>
        <v>5802</v>
      </c>
    </row>
    <row r="143" ht="15" thickTop="1">
      <c r="G143" s="129"/>
    </row>
    <row r="144" spans="1:2" ht="15">
      <c r="A144" s="131" t="s">
        <v>138</v>
      </c>
      <c r="B144" s="131" t="s">
        <v>139</v>
      </c>
    </row>
    <row r="146" spans="2:12" ht="14.25">
      <c r="B146" s="196" t="s">
        <v>295</v>
      </c>
      <c r="C146" s="196"/>
      <c r="D146" s="196"/>
      <c r="E146" s="196"/>
      <c r="F146" s="196"/>
      <c r="G146" s="196"/>
      <c r="H146" s="196"/>
      <c r="I146" s="196"/>
      <c r="J146" s="196"/>
      <c r="K146" s="196"/>
      <c r="L146" s="196"/>
    </row>
    <row r="147" spans="2:12" ht="14.25">
      <c r="B147" s="196"/>
      <c r="C147" s="196"/>
      <c r="D147" s="196"/>
      <c r="E147" s="196"/>
      <c r="F147" s="196"/>
      <c r="G147" s="196"/>
      <c r="H147" s="196"/>
      <c r="I147" s="196"/>
      <c r="J147" s="196"/>
      <c r="K147" s="196"/>
      <c r="L147" s="196"/>
    </row>
    <row r="148" ht="14.25">
      <c r="J148" s="107" t="s">
        <v>294</v>
      </c>
    </row>
    <row r="149" ht="14.25">
      <c r="J149" s="107" t="s">
        <v>83</v>
      </c>
    </row>
    <row r="150" ht="14.25">
      <c r="J150" s="128" t="s">
        <v>13</v>
      </c>
    </row>
    <row r="151" spans="2:10" ht="14.25">
      <c r="B151" s="106" t="s">
        <v>332</v>
      </c>
      <c r="J151" s="129"/>
    </row>
    <row r="152" spans="2:10" ht="14.25">
      <c r="B152" s="148" t="s">
        <v>67</v>
      </c>
      <c r="H152" s="135"/>
      <c r="I152" s="135"/>
      <c r="J152" s="134">
        <v>295</v>
      </c>
    </row>
    <row r="153" spans="2:10" ht="14.25">
      <c r="B153" s="148" t="s">
        <v>68</v>
      </c>
      <c r="H153" s="137"/>
      <c r="I153" s="137"/>
      <c r="J153" s="138">
        <v>23685</v>
      </c>
    </row>
    <row r="154" ht="15" thickBot="1">
      <c r="J154" s="130">
        <f>SUM(J151:J153)</f>
        <v>23980</v>
      </c>
    </row>
    <row r="155" ht="15" thickTop="1">
      <c r="G155" s="129"/>
    </row>
    <row r="156" ht="14.25">
      <c r="G156" s="129"/>
    </row>
    <row r="157" spans="1:7" ht="15">
      <c r="A157" s="131" t="s">
        <v>140</v>
      </c>
      <c r="B157" s="131" t="s">
        <v>141</v>
      </c>
      <c r="F157" s="166"/>
      <c r="G157" s="129"/>
    </row>
    <row r="158" ht="14.25">
      <c r="G158" s="129"/>
    </row>
    <row r="159" spans="2:12" ht="14.25">
      <c r="B159" s="196" t="s">
        <v>333</v>
      </c>
      <c r="C159" s="196"/>
      <c r="D159" s="196"/>
      <c r="E159" s="196"/>
      <c r="F159" s="196"/>
      <c r="G159" s="196"/>
      <c r="H159" s="196"/>
      <c r="I159" s="196"/>
      <c r="J159" s="196"/>
      <c r="K159" s="196"/>
      <c r="L159" s="196"/>
    </row>
    <row r="160" spans="2:12" ht="14.25">
      <c r="B160" s="116"/>
      <c r="C160" s="116"/>
      <c r="D160" s="116"/>
      <c r="E160" s="116"/>
      <c r="F160" s="116"/>
      <c r="G160" s="116"/>
      <c r="H160" s="116"/>
      <c r="I160" s="116"/>
      <c r="J160" s="116"/>
      <c r="K160" s="116"/>
      <c r="L160" s="116"/>
    </row>
    <row r="161" spans="2:12" ht="14.25">
      <c r="B161" s="139"/>
      <c r="C161" s="139"/>
      <c r="D161" s="139"/>
      <c r="E161" s="139"/>
      <c r="F161" s="139" t="s">
        <v>186</v>
      </c>
      <c r="G161" s="139"/>
      <c r="H161" s="139"/>
      <c r="I161" s="139" t="s">
        <v>189</v>
      </c>
      <c r="J161" s="139"/>
      <c r="K161" s="139"/>
      <c r="L161" s="116"/>
    </row>
    <row r="162" spans="2:12" ht="14.25">
      <c r="B162" s="149" t="s">
        <v>334</v>
      </c>
      <c r="C162" s="149"/>
      <c r="D162" s="149"/>
      <c r="E162" s="149"/>
      <c r="F162" s="149" t="s">
        <v>187</v>
      </c>
      <c r="G162" s="149"/>
      <c r="H162" s="149" t="s">
        <v>188</v>
      </c>
      <c r="I162" s="149" t="s">
        <v>190</v>
      </c>
      <c r="J162" s="149"/>
      <c r="K162" s="150" t="s">
        <v>13</v>
      </c>
      <c r="L162" s="116"/>
    </row>
    <row r="163" spans="2:12" ht="14.25">
      <c r="B163" s="139"/>
      <c r="C163" s="139"/>
      <c r="D163" s="139"/>
      <c r="E163" s="139"/>
      <c r="F163" s="139"/>
      <c r="G163" s="139"/>
      <c r="H163" s="139"/>
      <c r="I163" s="139"/>
      <c r="J163" s="139"/>
      <c r="K163" s="139"/>
      <c r="L163" s="116"/>
    </row>
    <row r="164" spans="2:12" ht="14.25">
      <c r="B164" s="139" t="s">
        <v>267</v>
      </c>
      <c r="C164" s="139"/>
      <c r="D164" s="139"/>
      <c r="E164" s="139"/>
      <c r="F164" s="139" t="s">
        <v>191</v>
      </c>
      <c r="G164" s="139"/>
      <c r="H164" s="139" t="s">
        <v>268</v>
      </c>
      <c r="I164" s="139"/>
      <c r="J164" s="139" t="s">
        <v>335</v>
      </c>
      <c r="K164" s="151">
        <v>-218</v>
      </c>
      <c r="L164" s="116"/>
    </row>
    <row r="165" spans="2:12" ht="14.25">
      <c r="B165" s="139"/>
      <c r="C165" s="139"/>
      <c r="D165" s="139"/>
      <c r="E165" s="139"/>
      <c r="F165" s="139" t="s">
        <v>192</v>
      </c>
      <c r="G165" s="139"/>
      <c r="H165" s="139" t="s">
        <v>205</v>
      </c>
      <c r="I165" s="139"/>
      <c r="J165" s="139" t="s">
        <v>269</v>
      </c>
      <c r="K165" s="139"/>
      <c r="L165" s="116"/>
    </row>
    <row r="166" spans="2:12" ht="14.25">
      <c r="B166" s="139"/>
      <c r="C166" s="139"/>
      <c r="D166" s="139"/>
      <c r="E166" s="139"/>
      <c r="F166" s="139"/>
      <c r="G166" s="139"/>
      <c r="H166" s="139"/>
      <c r="I166" s="139"/>
      <c r="J166" s="139" t="s">
        <v>270</v>
      </c>
      <c r="K166" s="139"/>
      <c r="L166" s="116"/>
    </row>
    <row r="167" spans="2:12" ht="14.25">
      <c r="B167" s="139"/>
      <c r="C167" s="139"/>
      <c r="D167" s="139"/>
      <c r="E167" s="139"/>
      <c r="F167" s="139"/>
      <c r="G167" s="139"/>
      <c r="H167" s="139"/>
      <c r="I167" s="139"/>
      <c r="J167" s="139" t="s">
        <v>193</v>
      </c>
      <c r="K167" s="139"/>
      <c r="L167" s="116"/>
    </row>
    <row r="168" spans="2:12" ht="14.25">
      <c r="B168" s="139"/>
      <c r="C168" s="139"/>
      <c r="D168" s="139"/>
      <c r="E168" s="139"/>
      <c r="F168" s="139"/>
      <c r="G168" s="139"/>
      <c r="H168" s="139"/>
      <c r="I168" s="139"/>
      <c r="J168" s="139"/>
      <c r="K168" s="139"/>
      <c r="L168" s="116"/>
    </row>
    <row r="169" spans="2:12" ht="14.25">
      <c r="B169" s="139"/>
      <c r="C169" s="139"/>
      <c r="D169" s="139"/>
      <c r="E169" s="139"/>
      <c r="F169" s="139"/>
      <c r="G169" s="139"/>
      <c r="H169" s="139"/>
      <c r="I169" s="139"/>
      <c r="J169" s="139" t="s">
        <v>336</v>
      </c>
      <c r="K169" s="139">
        <v>55</v>
      </c>
      <c r="L169" s="116"/>
    </row>
    <row r="170" spans="2:12" ht="14.25">
      <c r="B170" s="139"/>
      <c r="C170" s="139"/>
      <c r="D170" s="139"/>
      <c r="E170" s="139"/>
      <c r="F170" s="139"/>
      <c r="G170" s="139"/>
      <c r="H170" s="139"/>
      <c r="I170" s="139"/>
      <c r="J170" s="139" t="s">
        <v>269</v>
      </c>
      <c r="K170" s="139"/>
      <c r="L170" s="116"/>
    </row>
    <row r="171" spans="2:12" ht="14.25">
      <c r="B171" s="139"/>
      <c r="C171" s="139"/>
      <c r="D171" s="139"/>
      <c r="E171" s="139"/>
      <c r="F171" s="139"/>
      <c r="G171" s="139"/>
      <c r="H171" s="139"/>
      <c r="I171" s="139"/>
      <c r="J171" s="139" t="s">
        <v>227</v>
      </c>
      <c r="K171" s="139"/>
      <c r="L171" s="116"/>
    </row>
    <row r="172" spans="2:12" ht="14.25">
      <c r="B172" s="139"/>
      <c r="C172" s="139"/>
      <c r="D172" s="139"/>
      <c r="E172" s="139"/>
      <c r="F172" s="139"/>
      <c r="G172" s="139"/>
      <c r="H172" s="139"/>
      <c r="I172" s="139"/>
      <c r="J172" s="139"/>
      <c r="K172" s="139"/>
      <c r="L172" s="116"/>
    </row>
    <row r="173" spans="2:12" ht="14.25">
      <c r="B173" s="139"/>
      <c r="C173" s="139"/>
      <c r="D173" s="139"/>
      <c r="E173" s="139"/>
      <c r="F173" s="139"/>
      <c r="G173" s="139"/>
      <c r="H173" s="139"/>
      <c r="I173" s="139"/>
      <c r="J173" s="139"/>
      <c r="K173" s="151"/>
      <c r="L173" s="116"/>
    </row>
    <row r="174" spans="2:12" ht="14.25">
      <c r="B174" s="139" t="s">
        <v>194</v>
      </c>
      <c r="C174" s="139"/>
      <c r="D174" s="139"/>
      <c r="E174" s="139"/>
      <c r="F174" s="139" t="s">
        <v>195</v>
      </c>
      <c r="G174" s="139"/>
      <c r="H174" s="116" t="s">
        <v>205</v>
      </c>
      <c r="I174" s="139"/>
      <c r="J174" s="139" t="s">
        <v>337</v>
      </c>
      <c r="K174" s="151">
        <f>-115-53</f>
        <v>-168</v>
      </c>
      <c r="L174" s="116"/>
    </row>
    <row r="175" spans="2:12" ht="14.25">
      <c r="B175" s="116"/>
      <c r="C175" s="116"/>
      <c r="D175" s="116"/>
      <c r="E175" s="116"/>
      <c r="F175" s="116" t="s">
        <v>196</v>
      </c>
      <c r="G175" s="116"/>
      <c r="H175" s="116" t="s">
        <v>197</v>
      </c>
      <c r="I175" s="116"/>
      <c r="J175" s="116" t="s">
        <v>200</v>
      </c>
      <c r="K175" s="152"/>
      <c r="L175" s="116"/>
    </row>
    <row r="176" spans="2:12" ht="14.25">
      <c r="B176" s="116"/>
      <c r="C176" s="116"/>
      <c r="D176" s="116"/>
      <c r="E176" s="116"/>
      <c r="F176" s="116"/>
      <c r="G176" s="116"/>
      <c r="H176" s="116" t="s">
        <v>198</v>
      </c>
      <c r="I176" s="116"/>
      <c r="J176" s="116"/>
      <c r="K176" s="152"/>
      <c r="L176" s="116"/>
    </row>
    <row r="177" spans="2:12" ht="14.25">
      <c r="B177" s="116"/>
      <c r="C177" s="116"/>
      <c r="D177" s="116"/>
      <c r="E177" s="116"/>
      <c r="F177" s="116"/>
      <c r="G177" s="116"/>
      <c r="H177" s="116" t="s">
        <v>199</v>
      </c>
      <c r="I177" s="116"/>
      <c r="J177" s="116"/>
      <c r="K177" s="152"/>
      <c r="L177" s="116"/>
    </row>
  </sheetData>
  <sheetProtection password="C6B8" sheet="1" objects="1" scenarios="1" selectLockedCells="1" selectUnlockedCells="1"/>
  <mergeCells count="20">
    <mergeCell ref="B103:L104"/>
    <mergeCell ref="B126:L127"/>
    <mergeCell ref="G65:J65"/>
    <mergeCell ref="B108:L111"/>
    <mergeCell ref="B91:L96"/>
    <mergeCell ref="B98:L98"/>
    <mergeCell ref="B159:L159"/>
    <mergeCell ref="B113:L113"/>
    <mergeCell ref="B131:L132"/>
    <mergeCell ref="B146:L147"/>
    <mergeCell ref="B53:L54"/>
    <mergeCell ref="B16:L20"/>
    <mergeCell ref="J56:K58"/>
    <mergeCell ref="B85:L86"/>
    <mergeCell ref="B12:L14"/>
    <mergeCell ref="B21:L26"/>
    <mergeCell ref="B48:L48"/>
    <mergeCell ref="B30:L31"/>
    <mergeCell ref="B36:L37"/>
    <mergeCell ref="B42:L44"/>
  </mergeCells>
  <printOptions/>
  <pageMargins left="0.75" right="0.1" top="0.75" bottom="0.75" header="0.2" footer="0.5"/>
  <pageSetup firstPageNumber="5" useFirstPageNumber="1" horizontalDpi="300" verticalDpi="300" orientation="portrait" paperSize="9" scale="87" r:id="rId2"/>
  <headerFooter alignWithMargins="0">
    <oddFooter>&amp;R&amp;P</oddFooter>
  </headerFooter>
  <rowBreaks count="3" manualBreakCount="3">
    <brk id="54" max="11" man="1"/>
    <brk id="105" max="11" man="1"/>
    <brk id="143" max="255" man="1"/>
  </rowBreaks>
  <drawing r:id="rId1"/>
</worksheet>
</file>

<file path=xl/worksheets/sheet6.xml><?xml version="1.0" encoding="utf-8"?>
<worksheet xmlns="http://schemas.openxmlformats.org/spreadsheetml/2006/main" xmlns:r="http://schemas.openxmlformats.org/officeDocument/2006/relationships">
  <dimension ref="A1:IU230"/>
  <sheetViews>
    <sheetView showGridLines="0" tabSelected="1" zoomScaleSheetLayoutView="100" workbookViewId="0" topLeftCell="A158">
      <selection activeCell="K168" sqref="K168"/>
    </sheetView>
  </sheetViews>
  <sheetFormatPr defaultColWidth="9.140625" defaultRowHeight="12.75"/>
  <cols>
    <col min="1" max="1" width="7.28125" style="106" customWidth="1"/>
    <col min="2" max="3" width="5.00390625" style="106" customWidth="1"/>
    <col min="4" max="5" width="9.140625" style="106" customWidth="1"/>
    <col min="6" max="7" width="12.7109375" style="106" customWidth="1"/>
    <col min="8" max="8" width="0.2890625" style="106" customWidth="1"/>
    <col min="9" max="10" width="12.7109375" style="106" customWidth="1"/>
    <col min="11" max="11" width="9.140625" style="106" customWidth="1"/>
    <col min="12" max="12" width="10.7109375" style="106" bestFit="1" customWidth="1"/>
    <col min="13" max="13" width="14.00390625" style="106" bestFit="1" customWidth="1"/>
    <col min="14" max="14" width="13.28125" style="106" customWidth="1"/>
    <col min="15" max="16384" width="9.140625" style="106" customWidth="1"/>
  </cols>
  <sheetData>
    <row r="1" spans="1:9" ht="14.25">
      <c r="A1" s="106" t="str">
        <f>MASB!A1</f>
        <v>KUMPULAN FIMA BERHAD (Company No.: 11817-V)</v>
      </c>
      <c r="I1" s="107"/>
    </row>
    <row r="2" ht="14.25">
      <c r="A2" s="106" t="str">
        <f>MASB!A2</f>
        <v>Quarterly Announcement for the Quarter Ended 31 March 2005</v>
      </c>
    </row>
    <row r="3" spans="12:255" s="108" customFormat="1" ht="14.25">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c r="IR3" s="106"/>
      <c r="IS3" s="106"/>
      <c r="IT3" s="106"/>
      <c r="IU3" s="106"/>
    </row>
    <row r="5" spans="1:13" ht="15">
      <c r="A5" s="109" t="s">
        <v>225</v>
      </c>
      <c r="B5" s="110"/>
      <c r="C5" s="111"/>
      <c r="D5" s="111"/>
      <c r="E5" s="112"/>
      <c r="F5" s="112"/>
      <c r="G5" s="112"/>
      <c r="H5" s="112"/>
      <c r="I5" s="112"/>
      <c r="J5" s="112"/>
      <c r="K5" s="113"/>
      <c r="L5" s="112"/>
      <c r="M5" s="111"/>
    </row>
    <row r="6" spans="1:13" ht="6" customHeight="1">
      <c r="A6" s="111"/>
      <c r="B6" s="110"/>
      <c r="C6" s="111"/>
      <c r="D6" s="111"/>
      <c r="E6" s="112"/>
      <c r="F6" s="112"/>
      <c r="G6" s="112"/>
      <c r="H6" s="112"/>
      <c r="I6" s="112"/>
      <c r="J6" s="112"/>
      <c r="K6" s="113"/>
      <c r="L6" s="112"/>
      <c r="M6" s="111"/>
    </row>
    <row r="7" spans="1:13" ht="15">
      <c r="A7" s="110" t="s">
        <v>143</v>
      </c>
      <c r="B7" s="110" t="s">
        <v>144</v>
      </c>
      <c r="C7" s="110"/>
      <c r="D7" s="110"/>
      <c r="E7" s="114"/>
      <c r="F7" s="114"/>
      <c r="G7" s="114"/>
      <c r="H7" s="114"/>
      <c r="I7" s="114"/>
      <c r="J7" s="114"/>
      <c r="K7" s="115"/>
      <c r="L7" s="114"/>
      <c r="M7" s="111"/>
    </row>
    <row r="8" spans="1:13" ht="15">
      <c r="A8" s="110"/>
      <c r="B8" s="110"/>
      <c r="C8" s="110"/>
      <c r="D8" s="110"/>
      <c r="E8" s="114"/>
      <c r="F8" s="114"/>
      <c r="G8" s="114"/>
      <c r="H8" s="114"/>
      <c r="I8" s="114"/>
      <c r="J8" s="114"/>
      <c r="K8" s="115"/>
      <c r="L8" s="114"/>
      <c r="M8" s="111"/>
    </row>
    <row r="9" spans="1:13" ht="15" customHeight="1">
      <c r="A9" s="110"/>
      <c r="B9" s="195" t="s">
        <v>300</v>
      </c>
      <c r="C9" s="196"/>
      <c r="D9" s="196"/>
      <c r="E9" s="196"/>
      <c r="F9" s="196"/>
      <c r="G9" s="196"/>
      <c r="H9" s="196"/>
      <c r="I9" s="196"/>
      <c r="J9" s="196"/>
      <c r="K9" s="196"/>
      <c r="L9" s="114"/>
      <c r="M9" s="111"/>
    </row>
    <row r="10" spans="1:13" ht="15" customHeight="1">
      <c r="A10" s="110"/>
      <c r="B10" s="196"/>
      <c r="C10" s="196"/>
      <c r="D10" s="196"/>
      <c r="E10" s="196"/>
      <c r="F10" s="196"/>
      <c r="G10" s="196"/>
      <c r="H10" s="196"/>
      <c r="I10" s="196"/>
      <c r="J10" s="196"/>
      <c r="K10" s="196"/>
      <c r="L10" s="114"/>
      <c r="M10" s="111"/>
    </row>
    <row r="11" spans="1:13" ht="15" customHeight="1">
      <c r="A11" s="110"/>
      <c r="B11" s="196"/>
      <c r="C11" s="196"/>
      <c r="D11" s="196"/>
      <c r="E11" s="196"/>
      <c r="F11" s="196"/>
      <c r="G11" s="196"/>
      <c r="H11" s="196"/>
      <c r="I11" s="196"/>
      <c r="J11" s="196"/>
      <c r="K11" s="196"/>
      <c r="L11" s="114"/>
      <c r="M11" s="111"/>
    </row>
    <row r="12" spans="1:13" ht="15" customHeight="1">
      <c r="A12" s="110"/>
      <c r="B12" s="116"/>
      <c r="C12" s="116"/>
      <c r="D12" s="116"/>
      <c r="E12" s="116"/>
      <c r="F12" s="116"/>
      <c r="G12" s="116"/>
      <c r="H12" s="116"/>
      <c r="I12" s="116"/>
      <c r="J12" s="116"/>
      <c r="K12" s="116"/>
      <c r="L12" s="114"/>
      <c r="M12" s="111"/>
    </row>
    <row r="13" spans="1:13" ht="15" customHeight="1">
      <c r="A13" s="110"/>
      <c r="B13" s="195" t="s">
        <v>5</v>
      </c>
      <c r="C13" s="206"/>
      <c r="D13" s="206"/>
      <c r="E13" s="206"/>
      <c r="F13" s="206"/>
      <c r="G13" s="206"/>
      <c r="H13" s="206"/>
      <c r="I13" s="206"/>
      <c r="J13" s="206"/>
      <c r="K13" s="206"/>
      <c r="L13" s="114"/>
      <c r="M13" s="111"/>
    </row>
    <row r="14" spans="1:13" ht="15" customHeight="1">
      <c r="A14" s="110"/>
      <c r="B14" s="195"/>
      <c r="C14" s="206"/>
      <c r="D14" s="206"/>
      <c r="E14" s="206"/>
      <c r="F14" s="206"/>
      <c r="G14" s="206"/>
      <c r="H14" s="206"/>
      <c r="I14" s="206"/>
      <c r="J14" s="206"/>
      <c r="K14" s="206"/>
      <c r="L14" s="114"/>
      <c r="M14" s="111"/>
    </row>
    <row r="15" spans="1:13" ht="15" customHeight="1">
      <c r="A15" s="110"/>
      <c r="B15" s="206"/>
      <c r="C15" s="206"/>
      <c r="D15" s="206"/>
      <c r="E15" s="206"/>
      <c r="F15" s="206"/>
      <c r="G15" s="206"/>
      <c r="H15" s="206"/>
      <c r="I15" s="206"/>
      <c r="J15" s="206"/>
      <c r="K15" s="206"/>
      <c r="L15" s="114"/>
      <c r="M15" s="111"/>
    </row>
    <row r="16" spans="1:13" ht="15" customHeight="1">
      <c r="A16" s="110"/>
      <c r="B16" s="206"/>
      <c r="C16" s="206"/>
      <c r="D16" s="206"/>
      <c r="E16" s="206"/>
      <c r="F16" s="206"/>
      <c r="G16" s="206"/>
      <c r="H16" s="206"/>
      <c r="I16" s="206"/>
      <c r="J16" s="206"/>
      <c r="K16" s="206"/>
      <c r="L16" s="114"/>
      <c r="M16" s="111"/>
    </row>
    <row r="17" spans="1:13" ht="15" customHeight="1">
      <c r="A17" s="110"/>
      <c r="B17" s="206"/>
      <c r="C17" s="206"/>
      <c r="D17" s="206"/>
      <c r="E17" s="206"/>
      <c r="F17" s="206"/>
      <c r="G17" s="206"/>
      <c r="H17" s="206"/>
      <c r="I17" s="206"/>
      <c r="J17" s="206"/>
      <c r="K17" s="206"/>
      <c r="L17" s="114"/>
      <c r="M17" s="111"/>
    </row>
    <row r="18" spans="1:13" ht="15" customHeight="1">
      <c r="A18" s="110"/>
      <c r="B18" s="206"/>
      <c r="C18" s="206"/>
      <c r="D18" s="206"/>
      <c r="E18" s="206"/>
      <c r="F18" s="206"/>
      <c r="G18" s="206"/>
      <c r="H18" s="206"/>
      <c r="I18" s="206"/>
      <c r="J18" s="206"/>
      <c r="K18" s="206"/>
      <c r="L18" s="114"/>
      <c r="M18" s="111"/>
    </row>
    <row r="19" spans="1:13" ht="15" customHeight="1">
      <c r="A19" s="110"/>
      <c r="B19" s="206"/>
      <c r="C19" s="206"/>
      <c r="D19" s="206"/>
      <c r="E19" s="206"/>
      <c r="F19" s="206"/>
      <c r="G19" s="206"/>
      <c r="H19" s="206"/>
      <c r="I19" s="206"/>
      <c r="J19" s="206"/>
      <c r="K19" s="206"/>
      <c r="L19" s="114"/>
      <c r="M19" s="111"/>
    </row>
    <row r="20" spans="1:13" ht="15" customHeight="1">
      <c r="A20" s="110"/>
      <c r="B20" s="116" t="s">
        <v>228</v>
      </c>
      <c r="C20" s="207" t="s">
        <v>0</v>
      </c>
      <c r="D20" s="207"/>
      <c r="E20" s="207"/>
      <c r="F20" s="207"/>
      <c r="G20" s="207"/>
      <c r="H20" s="207"/>
      <c r="I20" s="207"/>
      <c r="J20" s="207"/>
      <c r="K20" s="207"/>
      <c r="L20" s="114"/>
      <c r="M20" s="111"/>
    </row>
    <row r="21" spans="1:13" ht="15" customHeight="1">
      <c r="A21" s="110"/>
      <c r="B21" s="116"/>
      <c r="C21" s="207"/>
      <c r="D21" s="207"/>
      <c r="E21" s="207"/>
      <c r="F21" s="207"/>
      <c r="G21" s="207"/>
      <c r="H21" s="207"/>
      <c r="I21" s="207"/>
      <c r="J21" s="207"/>
      <c r="K21" s="207"/>
      <c r="L21" s="114"/>
      <c r="M21" s="111"/>
    </row>
    <row r="22" spans="1:13" ht="15" customHeight="1">
      <c r="A22" s="110"/>
      <c r="B22" s="116" t="s">
        <v>229</v>
      </c>
      <c r="C22" s="207" t="s">
        <v>301</v>
      </c>
      <c r="D22" s="207"/>
      <c r="E22" s="207"/>
      <c r="F22" s="207"/>
      <c r="G22" s="207"/>
      <c r="H22" s="207"/>
      <c r="I22" s="207"/>
      <c r="J22" s="207"/>
      <c r="K22" s="207"/>
      <c r="L22" s="114"/>
      <c r="M22" s="111"/>
    </row>
    <row r="23" spans="1:13" ht="15" customHeight="1">
      <c r="A23" s="110"/>
      <c r="B23" s="116"/>
      <c r="C23" s="207"/>
      <c r="D23" s="207"/>
      <c r="E23" s="207"/>
      <c r="F23" s="207"/>
      <c r="G23" s="207"/>
      <c r="H23" s="207"/>
      <c r="I23" s="207"/>
      <c r="J23" s="207"/>
      <c r="K23" s="207"/>
      <c r="L23" s="114"/>
      <c r="M23" s="111"/>
    </row>
    <row r="24" spans="1:13" ht="15" customHeight="1">
      <c r="A24" s="110"/>
      <c r="B24" s="116"/>
      <c r="C24" s="207"/>
      <c r="D24" s="207"/>
      <c r="E24" s="207"/>
      <c r="F24" s="207"/>
      <c r="G24" s="207"/>
      <c r="H24" s="207"/>
      <c r="I24" s="207"/>
      <c r="J24" s="207"/>
      <c r="K24" s="207"/>
      <c r="L24" s="114"/>
      <c r="M24" s="111"/>
    </row>
    <row r="25" spans="1:13" ht="15" customHeight="1">
      <c r="A25" s="110"/>
      <c r="B25" s="116"/>
      <c r="C25" s="116"/>
      <c r="D25" s="116"/>
      <c r="E25" s="116"/>
      <c r="F25" s="116"/>
      <c r="G25" s="116"/>
      <c r="H25" s="116"/>
      <c r="I25" s="116"/>
      <c r="J25" s="116"/>
      <c r="K25" s="116"/>
      <c r="L25" s="114"/>
      <c r="M25" s="111"/>
    </row>
    <row r="26" spans="1:13" ht="15" customHeight="1">
      <c r="A26" s="110"/>
      <c r="B26" s="116"/>
      <c r="C26" s="116"/>
      <c r="D26" s="116"/>
      <c r="E26" s="116"/>
      <c r="F26" s="116"/>
      <c r="G26" s="116"/>
      <c r="H26" s="116"/>
      <c r="I26" s="116"/>
      <c r="J26" s="116"/>
      <c r="K26" s="116"/>
      <c r="L26" s="114"/>
      <c r="M26" s="111"/>
    </row>
    <row r="27" spans="1:13" ht="15">
      <c r="A27" s="119" t="s">
        <v>145</v>
      </c>
      <c r="B27" s="110" t="s">
        <v>201</v>
      </c>
      <c r="C27" s="111"/>
      <c r="D27" s="111"/>
      <c r="E27" s="112"/>
      <c r="F27" s="112"/>
      <c r="G27" s="118"/>
      <c r="H27" s="118"/>
      <c r="I27" s="112"/>
      <c r="J27" s="113"/>
      <c r="K27" s="113"/>
      <c r="L27" s="118"/>
      <c r="M27" s="111"/>
    </row>
    <row r="28" spans="1:13" ht="14.25">
      <c r="A28" s="117"/>
      <c r="B28" s="116"/>
      <c r="C28" s="116"/>
      <c r="D28" s="116"/>
      <c r="E28" s="116"/>
      <c r="F28" s="116"/>
      <c r="G28" s="116"/>
      <c r="H28" s="116"/>
      <c r="I28" s="116"/>
      <c r="J28" s="116"/>
      <c r="K28" s="116"/>
      <c r="L28" s="118"/>
      <c r="M28" s="111"/>
    </row>
    <row r="29" spans="1:13" ht="14.25">
      <c r="A29" s="117"/>
      <c r="B29" s="195" t="s">
        <v>302</v>
      </c>
      <c r="C29" s="196"/>
      <c r="D29" s="196"/>
      <c r="E29" s="196"/>
      <c r="F29" s="196"/>
      <c r="G29" s="196"/>
      <c r="H29" s="196"/>
      <c r="I29" s="196"/>
      <c r="J29" s="196"/>
      <c r="K29" s="196"/>
      <c r="L29" s="118"/>
      <c r="M29" s="111"/>
    </row>
    <row r="30" spans="1:13" ht="14.25">
      <c r="A30" s="117"/>
      <c r="B30" s="195"/>
      <c r="C30" s="196"/>
      <c r="D30" s="196"/>
      <c r="E30" s="196"/>
      <c r="F30" s="196"/>
      <c r="G30" s="196"/>
      <c r="H30" s="196"/>
      <c r="I30" s="196"/>
      <c r="J30" s="196"/>
      <c r="K30" s="196"/>
      <c r="L30" s="118"/>
      <c r="M30" s="111"/>
    </row>
    <row r="31" spans="1:13" ht="14.25">
      <c r="A31" s="117"/>
      <c r="B31" s="195"/>
      <c r="C31" s="196"/>
      <c r="D31" s="196"/>
      <c r="E31" s="196"/>
      <c r="F31" s="196"/>
      <c r="G31" s="196"/>
      <c r="H31" s="196"/>
      <c r="I31" s="196"/>
      <c r="J31" s="196"/>
      <c r="K31" s="196"/>
      <c r="L31" s="118"/>
      <c r="M31" s="111"/>
    </row>
    <row r="32" spans="1:13" ht="14.25">
      <c r="A32" s="117"/>
      <c r="B32" s="195"/>
      <c r="C32" s="196"/>
      <c r="D32" s="196"/>
      <c r="E32" s="196"/>
      <c r="F32" s="196"/>
      <c r="G32" s="196"/>
      <c r="H32" s="196"/>
      <c r="I32" s="196"/>
      <c r="J32" s="196"/>
      <c r="K32" s="196"/>
      <c r="L32" s="118"/>
      <c r="M32" s="111"/>
    </row>
    <row r="33" spans="1:13" ht="14.25">
      <c r="A33" s="117"/>
      <c r="B33" s="195"/>
      <c r="C33" s="196"/>
      <c r="D33" s="196"/>
      <c r="E33" s="196"/>
      <c r="F33" s="196"/>
      <c r="G33" s="196"/>
      <c r="H33" s="196"/>
      <c r="I33" s="196"/>
      <c r="J33" s="196"/>
      <c r="K33" s="196"/>
      <c r="L33" s="118"/>
      <c r="M33" s="111"/>
    </row>
    <row r="34" spans="1:13" ht="14.25">
      <c r="A34" s="117"/>
      <c r="B34" s="116"/>
      <c r="C34" s="116"/>
      <c r="D34" s="116"/>
      <c r="E34" s="116"/>
      <c r="F34" s="116"/>
      <c r="G34" s="116"/>
      <c r="H34" s="116"/>
      <c r="I34" s="116"/>
      <c r="J34" s="116"/>
      <c r="K34" s="116"/>
      <c r="L34" s="118"/>
      <c r="M34" s="111"/>
    </row>
    <row r="35" spans="1:13" ht="15">
      <c r="A35" s="119" t="s">
        <v>146</v>
      </c>
      <c r="B35" s="110" t="s">
        <v>147</v>
      </c>
      <c r="C35" s="111"/>
      <c r="D35" s="111"/>
      <c r="E35" s="112"/>
      <c r="F35" s="112"/>
      <c r="G35" s="118"/>
      <c r="H35" s="118"/>
      <c r="I35" s="112"/>
      <c r="J35" s="113"/>
      <c r="K35" s="113"/>
      <c r="L35" s="118"/>
      <c r="M35" s="111"/>
    </row>
    <row r="36" spans="1:13" ht="15">
      <c r="A36" s="119"/>
      <c r="B36" s="111"/>
      <c r="C36" s="111"/>
      <c r="D36" s="111"/>
      <c r="E36" s="112"/>
      <c r="F36" s="112"/>
      <c r="G36" s="118"/>
      <c r="H36" s="118"/>
      <c r="I36" s="112"/>
      <c r="J36" s="113"/>
      <c r="K36" s="113"/>
      <c r="L36" s="118"/>
      <c r="M36" s="111"/>
    </row>
    <row r="37" spans="1:13" ht="15">
      <c r="A37" s="119"/>
      <c r="B37" s="195" t="s">
        <v>274</v>
      </c>
      <c r="C37" s="196"/>
      <c r="D37" s="196"/>
      <c r="E37" s="196"/>
      <c r="F37" s="196"/>
      <c r="G37" s="196"/>
      <c r="H37" s="196"/>
      <c r="I37" s="196"/>
      <c r="J37" s="196"/>
      <c r="K37" s="196"/>
      <c r="L37" s="118"/>
      <c r="M37" s="111"/>
    </row>
    <row r="38" spans="1:13" ht="15">
      <c r="A38" s="119"/>
      <c r="B38" s="196"/>
      <c r="C38" s="196"/>
      <c r="D38" s="196"/>
      <c r="E38" s="196"/>
      <c r="F38" s="196"/>
      <c r="G38" s="196"/>
      <c r="H38" s="196"/>
      <c r="I38" s="196"/>
      <c r="J38" s="196"/>
      <c r="K38" s="196"/>
      <c r="L38" s="118"/>
      <c r="M38" s="111"/>
    </row>
    <row r="39" spans="1:13" ht="14.25">
      <c r="A39" s="117"/>
      <c r="B39" s="196"/>
      <c r="C39" s="196"/>
      <c r="D39" s="196"/>
      <c r="E39" s="196"/>
      <c r="F39" s="196"/>
      <c r="G39" s="196"/>
      <c r="H39" s="196"/>
      <c r="I39" s="196"/>
      <c r="J39" s="196"/>
      <c r="K39" s="196"/>
      <c r="L39" s="118"/>
      <c r="M39" s="111"/>
    </row>
    <row r="40" spans="1:13" ht="14.25">
      <c r="A40" s="117"/>
      <c r="B40" s="120"/>
      <c r="C40" s="120"/>
      <c r="D40" s="120"/>
      <c r="E40" s="120"/>
      <c r="F40" s="120"/>
      <c r="G40" s="120"/>
      <c r="H40" s="120"/>
      <c r="I40" s="120"/>
      <c r="J40" s="120"/>
      <c r="K40" s="120"/>
      <c r="L40" s="118"/>
      <c r="M40" s="111"/>
    </row>
    <row r="41" spans="1:13" ht="15">
      <c r="A41" s="110" t="s">
        <v>148</v>
      </c>
      <c r="B41" s="110" t="s">
        <v>149</v>
      </c>
      <c r="C41" s="111"/>
      <c r="D41" s="111"/>
      <c r="E41" s="112"/>
      <c r="F41" s="112"/>
      <c r="G41" s="118"/>
      <c r="H41" s="118"/>
      <c r="I41" s="112"/>
      <c r="J41" s="113"/>
      <c r="K41" s="113"/>
      <c r="L41" s="118"/>
      <c r="M41" s="111"/>
    </row>
    <row r="42" spans="1:13" ht="14.25">
      <c r="A42" s="111"/>
      <c r="B42" s="111"/>
      <c r="C42" s="111"/>
      <c r="D42" s="111"/>
      <c r="E42" s="112"/>
      <c r="F42" s="112"/>
      <c r="G42" s="112"/>
      <c r="H42" s="112"/>
      <c r="I42" s="112"/>
      <c r="J42" s="112"/>
      <c r="K42" s="113"/>
      <c r="L42" s="112"/>
      <c r="M42" s="111"/>
    </row>
    <row r="43" spans="1:13" ht="14.25">
      <c r="A43" s="111"/>
      <c r="B43" s="195" t="s">
        <v>210</v>
      </c>
      <c r="C43" s="196"/>
      <c r="D43" s="196"/>
      <c r="E43" s="196"/>
      <c r="F43" s="196"/>
      <c r="G43" s="196"/>
      <c r="H43" s="196"/>
      <c r="I43" s="196"/>
      <c r="J43" s="196"/>
      <c r="K43" s="196"/>
      <c r="L43" s="118"/>
      <c r="M43" s="111"/>
    </row>
    <row r="44" spans="1:13" ht="15">
      <c r="A44" s="110"/>
      <c r="B44" s="196"/>
      <c r="C44" s="196"/>
      <c r="D44" s="196"/>
      <c r="E44" s="196"/>
      <c r="F44" s="196"/>
      <c r="G44" s="196"/>
      <c r="H44" s="196"/>
      <c r="I44" s="196"/>
      <c r="J44" s="196"/>
      <c r="K44" s="196"/>
      <c r="L44" s="121"/>
      <c r="M44" s="111"/>
    </row>
    <row r="45" spans="1:13" ht="14.25">
      <c r="A45" s="111"/>
      <c r="B45" s="111"/>
      <c r="C45" s="111"/>
      <c r="D45" s="111"/>
      <c r="E45" s="122"/>
      <c r="F45" s="122"/>
      <c r="G45" s="118"/>
      <c r="H45" s="118"/>
      <c r="I45" s="112"/>
      <c r="J45" s="113"/>
      <c r="K45" s="113"/>
      <c r="L45" s="118"/>
      <c r="M45" s="111"/>
    </row>
    <row r="46" spans="1:13" ht="15">
      <c r="A46" s="110" t="s">
        <v>150</v>
      </c>
      <c r="B46" s="110" t="s">
        <v>27</v>
      </c>
      <c r="C46" s="110"/>
      <c r="D46" s="110"/>
      <c r="E46" s="123"/>
      <c r="F46" s="123"/>
      <c r="G46" s="123"/>
      <c r="H46" s="123"/>
      <c r="I46" s="123"/>
      <c r="J46" s="123"/>
      <c r="K46" s="123"/>
      <c r="L46" s="123"/>
      <c r="M46" s="111"/>
    </row>
    <row r="47" spans="1:13" ht="14.25">
      <c r="A47" s="111"/>
      <c r="B47" s="111"/>
      <c r="C47" s="111"/>
      <c r="D47" s="111"/>
      <c r="E47" s="124"/>
      <c r="F47" s="124"/>
      <c r="G47" s="124"/>
      <c r="H47" s="124"/>
      <c r="I47" s="124"/>
      <c r="J47" s="124"/>
      <c r="K47" s="124"/>
      <c r="L47" s="124"/>
      <c r="M47" s="111"/>
    </row>
    <row r="48" spans="1:13" ht="14.25">
      <c r="A48" s="111"/>
      <c r="B48" s="205" t="s">
        <v>275</v>
      </c>
      <c r="C48" s="197"/>
      <c r="D48" s="197"/>
      <c r="E48" s="197"/>
      <c r="F48" s="197"/>
      <c r="G48" s="197"/>
      <c r="H48" s="197"/>
      <c r="I48" s="197"/>
      <c r="J48" s="197"/>
      <c r="K48" s="197"/>
      <c r="L48" s="124"/>
      <c r="M48" s="111"/>
    </row>
    <row r="49" spans="1:13" ht="15">
      <c r="A49" s="125"/>
      <c r="B49" s="197"/>
      <c r="C49" s="197"/>
      <c r="D49" s="197"/>
      <c r="E49" s="197"/>
      <c r="F49" s="197"/>
      <c r="G49" s="197"/>
      <c r="H49" s="197"/>
      <c r="I49" s="197"/>
      <c r="J49" s="197"/>
      <c r="K49" s="197"/>
      <c r="L49" s="126"/>
      <c r="M49" s="111"/>
    </row>
    <row r="50" spans="7:9" ht="14.25">
      <c r="G50" s="107" t="s">
        <v>22</v>
      </c>
      <c r="H50" s="157"/>
      <c r="I50" s="107" t="s">
        <v>294</v>
      </c>
    </row>
    <row r="51" spans="7:9" ht="14.25">
      <c r="G51" s="107" t="s">
        <v>25</v>
      </c>
      <c r="H51" s="107"/>
      <c r="I51" s="107" t="s">
        <v>83</v>
      </c>
    </row>
    <row r="52" spans="7:9" ht="14.25">
      <c r="G52" s="128" t="s">
        <v>13</v>
      </c>
      <c r="H52" s="128"/>
      <c r="I52" s="128" t="s">
        <v>13</v>
      </c>
    </row>
    <row r="53" spans="2:9" ht="14.25">
      <c r="B53" s="106" t="s">
        <v>276</v>
      </c>
      <c r="G53" s="129">
        <f>-'is'!E35-G54</f>
        <v>3996</v>
      </c>
      <c r="H53" s="129"/>
      <c r="I53" s="129">
        <f>-'is'!H35-I54</f>
        <v>12667</v>
      </c>
    </row>
    <row r="54" spans="2:12" ht="14.25">
      <c r="B54" s="106" t="s">
        <v>71</v>
      </c>
      <c r="G54" s="129">
        <v>188</v>
      </c>
      <c r="H54" s="129"/>
      <c r="I54" s="129">
        <v>1769</v>
      </c>
      <c r="L54" s="129">
        <f>'is'!E35+BMSB!G55</f>
        <v>0</v>
      </c>
    </row>
    <row r="55" spans="7:12" ht="15" thickBot="1">
      <c r="G55" s="130">
        <f>SUM(G53:G54)</f>
        <v>4184</v>
      </c>
      <c r="H55" s="130"/>
      <c r="I55" s="130">
        <f>SUM(I53:I54)</f>
        <v>14436</v>
      </c>
      <c r="L55" s="129">
        <f>I55+'is'!H35</f>
        <v>0</v>
      </c>
    </row>
    <row r="56" ht="15" thickTop="1"/>
    <row r="57" spans="2:11" ht="14.25">
      <c r="B57" s="197" t="s">
        <v>303</v>
      </c>
      <c r="C57" s="203"/>
      <c r="D57" s="203"/>
      <c r="E57" s="203"/>
      <c r="F57" s="203"/>
      <c r="G57" s="203"/>
      <c r="H57" s="203"/>
      <c r="I57" s="203"/>
      <c r="J57" s="203"/>
      <c r="K57" s="203"/>
    </row>
    <row r="58" spans="2:11" ht="14.25">
      <c r="B58" s="204"/>
      <c r="C58" s="204"/>
      <c r="D58" s="204"/>
      <c r="E58" s="204"/>
      <c r="F58" s="204"/>
      <c r="G58" s="204"/>
      <c r="H58" s="204"/>
      <c r="I58" s="204"/>
      <c r="J58" s="204"/>
      <c r="K58" s="204"/>
    </row>
    <row r="60" spans="1:2" ht="15">
      <c r="A60" s="131" t="s">
        <v>151</v>
      </c>
      <c r="B60" s="131" t="s">
        <v>152</v>
      </c>
    </row>
    <row r="62" spans="2:11" ht="14.25">
      <c r="B62" s="195" t="s">
        <v>277</v>
      </c>
      <c r="C62" s="196"/>
      <c r="D62" s="196"/>
      <c r="E62" s="196"/>
      <c r="F62" s="196"/>
      <c r="G62" s="196"/>
      <c r="H62" s="196"/>
      <c r="I62" s="196"/>
      <c r="J62" s="196"/>
      <c r="K62" s="196"/>
    </row>
    <row r="65" spans="1:2" ht="15">
      <c r="A65" s="131" t="s">
        <v>153</v>
      </c>
      <c r="B65" s="131" t="s">
        <v>154</v>
      </c>
    </row>
    <row r="67" spans="2:11" ht="14.25">
      <c r="B67" s="195" t="s">
        <v>278</v>
      </c>
      <c r="C67" s="196"/>
      <c r="D67" s="196"/>
      <c r="E67" s="196"/>
      <c r="F67" s="196"/>
      <c r="G67" s="196"/>
      <c r="H67" s="196"/>
      <c r="I67" s="196"/>
      <c r="J67" s="196"/>
      <c r="K67" s="196"/>
    </row>
    <row r="68" spans="2:11" ht="14.25">
      <c r="B68" s="196"/>
      <c r="C68" s="196"/>
      <c r="D68" s="196"/>
      <c r="E68" s="196"/>
      <c r="F68" s="196"/>
      <c r="G68" s="196"/>
      <c r="H68" s="196"/>
      <c r="I68" s="196"/>
      <c r="J68" s="196"/>
      <c r="K68" s="196"/>
    </row>
    <row r="69" spans="2:11" ht="14.25">
      <c r="B69" s="205" t="s">
        <v>296</v>
      </c>
      <c r="C69" s="197"/>
      <c r="D69" s="197"/>
      <c r="E69" s="197"/>
      <c r="F69" s="197"/>
      <c r="G69" s="197"/>
      <c r="H69" s="197"/>
      <c r="I69" s="197"/>
      <c r="J69" s="197"/>
      <c r="K69" s="197"/>
    </row>
    <row r="70" spans="2:11" ht="14.25">
      <c r="B70" s="197"/>
      <c r="C70" s="197"/>
      <c r="D70" s="197"/>
      <c r="E70" s="197"/>
      <c r="F70" s="197"/>
      <c r="G70" s="197"/>
      <c r="H70" s="197"/>
      <c r="I70" s="197"/>
      <c r="J70" s="197"/>
      <c r="K70" s="197"/>
    </row>
    <row r="71" ht="14.25">
      <c r="F71" s="107" t="s">
        <v>294</v>
      </c>
    </row>
    <row r="72" ht="14.25">
      <c r="F72" s="107" t="s">
        <v>83</v>
      </c>
    </row>
    <row r="73" ht="14.25">
      <c r="F73" s="128" t="s">
        <v>13</v>
      </c>
    </row>
    <row r="74" ht="14.25">
      <c r="F74" s="132"/>
    </row>
    <row r="75" spans="2:6" ht="15" thickBot="1">
      <c r="B75" s="106" t="s">
        <v>80</v>
      </c>
      <c r="F75" s="133">
        <v>23</v>
      </c>
    </row>
    <row r="76" spans="6:8" ht="14.25">
      <c r="F76" s="134"/>
      <c r="G76" s="135"/>
      <c r="H76" s="135"/>
    </row>
    <row r="77" spans="2:12" ht="15" thickBot="1">
      <c r="B77" s="106" t="s">
        <v>81</v>
      </c>
      <c r="F77" s="136">
        <v>23</v>
      </c>
      <c r="G77" s="137"/>
      <c r="H77" s="137"/>
      <c r="L77" s="129"/>
    </row>
    <row r="78" spans="6:8" ht="14.25">
      <c r="F78" s="134"/>
      <c r="G78" s="137"/>
      <c r="H78" s="137"/>
    </row>
    <row r="79" spans="2:8" ht="15" thickBot="1">
      <c r="B79" s="106" t="s">
        <v>82</v>
      </c>
      <c r="F79" s="136">
        <v>38</v>
      </c>
      <c r="G79" s="135"/>
      <c r="H79" s="135"/>
    </row>
    <row r="80" ht="14.25">
      <c r="F80" s="134"/>
    </row>
    <row r="81" ht="14.25">
      <c r="F81" s="134"/>
    </row>
    <row r="82" spans="1:6" ht="15">
      <c r="A82" s="131" t="s">
        <v>155</v>
      </c>
      <c r="B82" s="131" t="s">
        <v>156</v>
      </c>
      <c r="F82" s="134"/>
    </row>
    <row r="83" ht="14.25">
      <c r="F83" s="134"/>
    </row>
    <row r="84" spans="2:11" ht="14.25">
      <c r="B84" s="195" t="s">
        <v>304</v>
      </c>
      <c r="C84" s="208"/>
      <c r="D84" s="208"/>
      <c r="E84" s="208"/>
      <c r="F84" s="208"/>
      <c r="G84" s="208"/>
      <c r="H84" s="208"/>
      <c r="I84" s="208"/>
      <c r="J84" s="208"/>
      <c r="K84" s="208"/>
    </row>
    <row r="85" spans="2:11" ht="14.25">
      <c r="B85" s="195"/>
      <c r="C85" s="208"/>
      <c r="D85" s="208"/>
      <c r="E85" s="208"/>
      <c r="F85" s="208"/>
      <c r="G85" s="208"/>
      <c r="H85" s="208"/>
      <c r="I85" s="208"/>
      <c r="J85" s="208"/>
      <c r="K85" s="208"/>
    </row>
    <row r="86" spans="2:11" ht="14.25">
      <c r="B86" s="195"/>
      <c r="C86" s="208"/>
      <c r="D86" s="208"/>
      <c r="E86" s="208"/>
      <c r="F86" s="208"/>
      <c r="G86" s="208"/>
      <c r="H86" s="208"/>
      <c r="I86" s="208"/>
      <c r="J86" s="208"/>
      <c r="K86" s="208"/>
    </row>
    <row r="87" spans="2:11" ht="14.25">
      <c r="B87" s="120"/>
      <c r="C87" s="120"/>
      <c r="D87" s="120"/>
      <c r="E87" s="120"/>
      <c r="F87" s="120"/>
      <c r="G87" s="120"/>
      <c r="H87" s="120"/>
      <c r="I87" s="120"/>
      <c r="J87" s="120"/>
      <c r="K87" s="120"/>
    </row>
    <row r="88" spans="1:6" ht="15">
      <c r="A88" s="131" t="s">
        <v>157</v>
      </c>
      <c r="B88" s="131" t="s">
        <v>158</v>
      </c>
      <c r="F88" s="134"/>
    </row>
    <row r="90" ht="14.25">
      <c r="F90" s="107" t="s">
        <v>297</v>
      </c>
    </row>
    <row r="91" ht="14.25">
      <c r="F91" s="107" t="s">
        <v>83</v>
      </c>
    </row>
    <row r="92" ht="14.25">
      <c r="F92" s="128" t="s">
        <v>13</v>
      </c>
    </row>
    <row r="93" spans="2:6" ht="15">
      <c r="B93" s="131" t="s">
        <v>73</v>
      </c>
      <c r="F93" s="129"/>
    </row>
    <row r="94" spans="2:12" ht="14.25">
      <c r="B94" s="106" t="s">
        <v>22</v>
      </c>
      <c r="F94" s="134">
        <f>'bs'!F27</f>
        <v>17208</v>
      </c>
      <c r="G94" s="135"/>
      <c r="H94" s="135"/>
      <c r="L94" s="129"/>
    </row>
    <row r="95" spans="2:12" ht="14.25">
      <c r="B95" s="106" t="s">
        <v>74</v>
      </c>
      <c r="F95" s="138">
        <f>'bs'!F39</f>
        <v>70216</v>
      </c>
      <c r="G95" s="137"/>
      <c r="H95" s="137"/>
      <c r="L95" s="129"/>
    </row>
    <row r="96" spans="6:8" ht="15" thickBot="1">
      <c r="F96" s="165">
        <f>SUM(F94:F95)</f>
        <v>87424</v>
      </c>
      <c r="G96" s="137"/>
      <c r="H96" s="137"/>
    </row>
    <row r="97" ht="15" thickTop="1"/>
    <row r="98" spans="1:6" ht="15">
      <c r="A98" s="131" t="s">
        <v>159</v>
      </c>
      <c r="B98" s="131" t="s">
        <v>160</v>
      </c>
      <c r="F98" s="134"/>
    </row>
    <row r="99" ht="14.25">
      <c r="F99" s="134"/>
    </row>
    <row r="100" spans="2:11" ht="14.25">
      <c r="B100" s="195" t="s">
        <v>161</v>
      </c>
      <c r="C100" s="196"/>
      <c r="D100" s="196"/>
      <c r="E100" s="196"/>
      <c r="F100" s="196"/>
      <c r="G100" s="196"/>
      <c r="H100" s="196"/>
      <c r="I100" s="196"/>
      <c r="J100" s="196"/>
      <c r="K100" s="196"/>
    </row>
    <row r="101" spans="2:11" ht="14.25">
      <c r="B101" s="196"/>
      <c r="C101" s="196"/>
      <c r="D101" s="196"/>
      <c r="E101" s="196"/>
      <c r="F101" s="196"/>
      <c r="G101" s="196"/>
      <c r="H101" s="196"/>
      <c r="I101" s="196"/>
      <c r="J101" s="196"/>
      <c r="K101" s="196"/>
    </row>
    <row r="104" spans="1:6" ht="15">
      <c r="A104" s="131" t="s">
        <v>211</v>
      </c>
      <c r="B104" s="131" t="s">
        <v>162</v>
      </c>
      <c r="F104" s="134"/>
    </row>
    <row r="105" ht="14.25">
      <c r="F105" s="134"/>
    </row>
    <row r="106" spans="2:11" ht="14.25">
      <c r="B106" s="205" t="s">
        <v>305</v>
      </c>
      <c r="C106" s="197"/>
      <c r="D106" s="197"/>
      <c r="E106" s="197"/>
      <c r="F106" s="197"/>
      <c r="G106" s="197"/>
      <c r="H106" s="197"/>
      <c r="I106" s="197"/>
      <c r="J106" s="197"/>
      <c r="K106" s="197"/>
    </row>
    <row r="107" spans="2:11" ht="14.25">
      <c r="B107" s="204"/>
      <c r="C107" s="204"/>
      <c r="D107" s="204"/>
      <c r="E107" s="204"/>
      <c r="F107" s="204"/>
      <c r="G107" s="204"/>
      <c r="H107" s="204"/>
      <c r="I107" s="204"/>
      <c r="J107" s="204"/>
      <c r="K107" s="204"/>
    </row>
    <row r="109" spans="2:12" ht="14.25" customHeight="1">
      <c r="B109" s="139" t="s">
        <v>163</v>
      </c>
      <c r="C109" s="195" t="s">
        <v>206</v>
      </c>
      <c r="D109" s="196"/>
      <c r="E109" s="196"/>
      <c r="F109" s="196"/>
      <c r="G109" s="196"/>
      <c r="H109" s="196"/>
      <c r="I109" s="196"/>
      <c r="J109" s="196"/>
      <c r="K109" s="196"/>
      <c r="L109" s="120"/>
    </row>
    <row r="110" spans="3:12" ht="14.25">
      <c r="C110" s="196"/>
      <c r="D110" s="196"/>
      <c r="E110" s="196"/>
      <c r="F110" s="196"/>
      <c r="G110" s="196"/>
      <c r="H110" s="196"/>
      <c r="I110" s="196"/>
      <c r="J110" s="196"/>
      <c r="K110" s="196"/>
      <c r="L110" s="120"/>
    </row>
    <row r="111" spans="3:12" ht="14.25">
      <c r="C111" s="196"/>
      <c r="D111" s="196"/>
      <c r="E111" s="196"/>
      <c r="F111" s="196"/>
      <c r="G111" s="196"/>
      <c r="H111" s="196"/>
      <c r="I111" s="196"/>
      <c r="J111" s="196"/>
      <c r="K111" s="196"/>
      <c r="L111" s="120"/>
    </row>
    <row r="112" spans="3:11" ht="14.25">
      <c r="C112" s="196"/>
      <c r="D112" s="196"/>
      <c r="E112" s="196"/>
      <c r="F112" s="196"/>
      <c r="G112" s="196"/>
      <c r="H112" s="196"/>
      <c r="I112" s="196"/>
      <c r="J112" s="196"/>
      <c r="K112" s="196"/>
    </row>
    <row r="114" spans="3:11" ht="14.25">
      <c r="C114" s="195" t="s">
        <v>271</v>
      </c>
      <c r="D114" s="196"/>
      <c r="E114" s="196"/>
      <c r="F114" s="196"/>
      <c r="G114" s="196"/>
      <c r="H114" s="196"/>
      <c r="I114" s="196"/>
      <c r="J114" s="196"/>
      <c r="K114" s="196"/>
    </row>
    <row r="115" spans="3:11" ht="14.25" customHeight="1">
      <c r="C115" s="196"/>
      <c r="D115" s="196"/>
      <c r="E115" s="196"/>
      <c r="F115" s="196"/>
      <c r="G115" s="196"/>
      <c r="H115" s="196"/>
      <c r="I115" s="196"/>
      <c r="J115" s="196"/>
      <c r="K115" s="196"/>
    </row>
    <row r="116" spans="3:11" ht="14.25" customHeight="1">
      <c r="C116" s="196"/>
      <c r="D116" s="196"/>
      <c r="E116" s="196"/>
      <c r="F116" s="196"/>
      <c r="G116" s="196"/>
      <c r="H116" s="196"/>
      <c r="I116" s="196"/>
      <c r="J116" s="196"/>
      <c r="K116" s="196"/>
    </row>
    <row r="117" spans="3:11" ht="14.25" customHeight="1">
      <c r="C117" s="196"/>
      <c r="D117" s="196"/>
      <c r="E117" s="196"/>
      <c r="F117" s="196"/>
      <c r="G117" s="196"/>
      <c r="H117" s="196"/>
      <c r="I117" s="196"/>
      <c r="J117" s="196"/>
      <c r="K117" s="196"/>
    </row>
    <row r="118" spans="3:11" ht="14.25" customHeight="1">
      <c r="C118" s="196"/>
      <c r="D118" s="196"/>
      <c r="E118" s="196"/>
      <c r="F118" s="196"/>
      <c r="G118" s="196"/>
      <c r="H118" s="196"/>
      <c r="I118" s="196"/>
      <c r="J118" s="196"/>
      <c r="K118" s="196"/>
    </row>
    <row r="119" spans="3:11" ht="14.25" customHeight="1">
      <c r="C119" s="196"/>
      <c r="D119" s="196"/>
      <c r="E119" s="196"/>
      <c r="F119" s="196"/>
      <c r="G119" s="196"/>
      <c r="H119" s="196"/>
      <c r="I119" s="196"/>
      <c r="J119" s="196"/>
      <c r="K119" s="196"/>
    </row>
    <row r="120" spans="3:11" ht="14.25" customHeight="1">
      <c r="C120" s="196"/>
      <c r="D120" s="196"/>
      <c r="E120" s="196"/>
      <c r="F120" s="196"/>
      <c r="G120" s="196"/>
      <c r="H120" s="196"/>
      <c r="I120" s="196"/>
      <c r="J120" s="196"/>
      <c r="K120" s="196"/>
    </row>
    <row r="121" spans="3:11" ht="14.25">
      <c r="C121" s="196"/>
      <c r="D121" s="196"/>
      <c r="E121" s="196"/>
      <c r="F121" s="196"/>
      <c r="G121" s="196"/>
      <c r="H121" s="196"/>
      <c r="I121" s="196"/>
      <c r="J121" s="196"/>
      <c r="K121" s="196"/>
    </row>
    <row r="122" spans="3:11" ht="14.25">
      <c r="C122" s="195" t="s">
        <v>306</v>
      </c>
      <c r="D122" s="196"/>
      <c r="E122" s="196"/>
      <c r="F122" s="196"/>
      <c r="G122" s="196"/>
      <c r="H122" s="196"/>
      <c r="I122" s="196"/>
      <c r="J122" s="196"/>
      <c r="K122" s="196"/>
    </row>
    <row r="123" spans="3:11" ht="14.25">
      <c r="C123" s="196"/>
      <c r="D123" s="196"/>
      <c r="E123" s="196"/>
      <c r="F123" s="196"/>
      <c r="G123" s="196"/>
      <c r="H123" s="196"/>
      <c r="I123" s="196"/>
      <c r="J123" s="196"/>
      <c r="K123" s="196"/>
    </row>
    <row r="124" spans="3:11" ht="14.25">
      <c r="C124" s="196"/>
      <c r="D124" s="196"/>
      <c r="E124" s="196"/>
      <c r="F124" s="196"/>
      <c r="G124" s="196"/>
      <c r="H124" s="196"/>
      <c r="I124" s="196"/>
      <c r="J124" s="196"/>
      <c r="K124" s="196"/>
    </row>
    <row r="125" spans="2:11" ht="14.25">
      <c r="B125" s="139" t="s">
        <v>164</v>
      </c>
      <c r="C125" s="195" t="s">
        <v>180</v>
      </c>
      <c r="D125" s="196"/>
      <c r="E125" s="196"/>
      <c r="F125" s="196"/>
      <c r="G125" s="196"/>
      <c r="H125" s="196"/>
      <c r="I125" s="196"/>
      <c r="J125" s="196"/>
      <c r="K125" s="196"/>
    </row>
    <row r="126" spans="3:11" ht="14.25">
      <c r="C126" s="196"/>
      <c r="D126" s="196"/>
      <c r="E126" s="196"/>
      <c r="F126" s="196"/>
      <c r="G126" s="196"/>
      <c r="H126" s="196"/>
      <c r="I126" s="196"/>
      <c r="J126" s="196"/>
      <c r="K126" s="196"/>
    </row>
    <row r="127" spans="3:11" ht="14.25">
      <c r="C127" s="196"/>
      <c r="D127" s="196"/>
      <c r="E127" s="196"/>
      <c r="F127" s="196"/>
      <c r="G127" s="196"/>
      <c r="H127" s="196"/>
      <c r="I127" s="196"/>
      <c r="J127" s="196"/>
      <c r="K127" s="196"/>
    </row>
    <row r="128" spans="3:11" ht="14.25">
      <c r="C128" s="196"/>
      <c r="D128" s="196"/>
      <c r="E128" s="196"/>
      <c r="F128" s="196"/>
      <c r="G128" s="196"/>
      <c r="H128" s="196"/>
      <c r="I128" s="196"/>
      <c r="J128" s="196"/>
      <c r="K128" s="196"/>
    </row>
    <row r="129" spans="3:11" ht="14.25">
      <c r="C129" s="195" t="s">
        <v>236</v>
      </c>
      <c r="D129" s="196"/>
      <c r="E129" s="196"/>
      <c r="F129" s="196"/>
      <c r="G129" s="196"/>
      <c r="H129" s="196"/>
      <c r="I129" s="196"/>
      <c r="J129" s="196"/>
      <c r="K129" s="196"/>
    </row>
    <row r="130" spans="3:11" ht="14.25">
      <c r="C130" s="196"/>
      <c r="D130" s="196"/>
      <c r="E130" s="196"/>
      <c r="F130" s="196"/>
      <c r="G130" s="196"/>
      <c r="H130" s="196"/>
      <c r="I130" s="196"/>
      <c r="J130" s="196"/>
      <c r="K130" s="196"/>
    </row>
    <row r="131" spans="3:11" ht="14.25">
      <c r="C131" s="196"/>
      <c r="D131" s="196"/>
      <c r="E131" s="196"/>
      <c r="F131" s="196"/>
      <c r="G131" s="196"/>
      <c r="H131" s="196"/>
      <c r="I131" s="196"/>
      <c r="J131" s="196"/>
      <c r="K131" s="196"/>
    </row>
    <row r="132" spans="3:11" ht="14.25">
      <c r="C132" s="196"/>
      <c r="D132" s="196"/>
      <c r="E132" s="196"/>
      <c r="F132" s="196"/>
      <c r="G132" s="196"/>
      <c r="H132" s="196"/>
      <c r="I132" s="196"/>
      <c r="J132" s="196"/>
      <c r="K132" s="196"/>
    </row>
    <row r="133" spans="3:11" ht="14.25">
      <c r="C133" s="196"/>
      <c r="D133" s="196"/>
      <c r="E133" s="196"/>
      <c r="F133" s="196"/>
      <c r="G133" s="196"/>
      <c r="H133" s="196"/>
      <c r="I133" s="196"/>
      <c r="J133" s="196"/>
      <c r="K133" s="196"/>
    </row>
    <row r="134" spans="3:11" ht="14.25">
      <c r="C134" s="196"/>
      <c r="D134" s="196"/>
      <c r="E134" s="196"/>
      <c r="F134" s="196"/>
      <c r="G134" s="196"/>
      <c r="H134" s="196"/>
      <c r="I134" s="196"/>
      <c r="J134" s="196"/>
      <c r="K134" s="196"/>
    </row>
    <row r="135" spans="3:11" ht="14.25">
      <c r="C135" s="196"/>
      <c r="D135" s="196"/>
      <c r="E135" s="196"/>
      <c r="F135" s="196"/>
      <c r="G135" s="196"/>
      <c r="H135" s="196"/>
      <c r="I135" s="196"/>
      <c r="J135" s="196"/>
      <c r="K135" s="196"/>
    </row>
    <row r="136" spans="3:11" ht="14.25">
      <c r="C136" s="195" t="s">
        <v>207</v>
      </c>
      <c r="D136" s="196"/>
      <c r="E136" s="196"/>
      <c r="F136" s="196"/>
      <c r="G136" s="196"/>
      <c r="H136" s="196"/>
      <c r="I136" s="196"/>
      <c r="J136" s="196"/>
      <c r="K136" s="196"/>
    </row>
    <row r="137" spans="3:11" ht="14.25">
      <c r="C137" s="196"/>
      <c r="D137" s="196"/>
      <c r="E137" s="196"/>
      <c r="F137" s="196"/>
      <c r="G137" s="196"/>
      <c r="H137" s="196"/>
      <c r="I137" s="196"/>
      <c r="J137" s="196"/>
      <c r="K137" s="196"/>
    </row>
    <row r="138" spans="3:11" ht="14.25">
      <c r="C138" s="196"/>
      <c r="D138" s="196"/>
      <c r="E138" s="196"/>
      <c r="F138" s="196"/>
      <c r="G138" s="196"/>
      <c r="H138" s="196"/>
      <c r="I138" s="196"/>
      <c r="J138" s="196"/>
      <c r="K138" s="196"/>
    </row>
    <row r="139" spans="3:11" ht="14.25">
      <c r="C139" s="196"/>
      <c r="D139" s="196"/>
      <c r="E139" s="196"/>
      <c r="F139" s="196"/>
      <c r="G139" s="196"/>
      <c r="H139" s="196"/>
      <c r="I139" s="196"/>
      <c r="J139" s="196"/>
      <c r="K139" s="196"/>
    </row>
    <row r="140" spans="3:11" ht="14.25">
      <c r="C140" s="196"/>
      <c r="D140" s="196"/>
      <c r="E140" s="196"/>
      <c r="F140" s="196"/>
      <c r="G140" s="196"/>
      <c r="H140" s="196"/>
      <c r="I140" s="196"/>
      <c r="J140" s="196"/>
      <c r="K140" s="196"/>
    </row>
    <row r="141" spans="3:11" ht="14.25">
      <c r="C141" s="196"/>
      <c r="D141" s="196"/>
      <c r="E141" s="196"/>
      <c r="F141" s="196"/>
      <c r="G141" s="196"/>
      <c r="H141" s="196"/>
      <c r="I141" s="196"/>
      <c r="J141" s="196"/>
      <c r="K141" s="196"/>
    </row>
    <row r="142" spans="3:11" ht="14.25">
      <c r="C142" s="196"/>
      <c r="D142" s="196"/>
      <c r="E142" s="196"/>
      <c r="F142" s="196"/>
      <c r="G142" s="196"/>
      <c r="H142" s="196"/>
      <c r="I142" s="196"/>
      <c r="J142" s="196"/>
      <c r="K142" s="196"/>
    </row>
    <row r="143" spans="3:11" ht="14.25">
      <c r="C143" s="195" t="s">
        <v>181</v>
      </c>
      <c r="D143" s="196"/>
      <c r="E143" s="196"/>
      <c r="F143" s="196"/>
      <c r="G143" s="196"/>
      <c r="H143" s="196"/>
      <c r="I143" s="196"/>
      <c r="J143" s="196"/>
      <c r="K143" s="196"/>
    </row>
    <row r="144" spans="3:11" ht="14.25">
      <c r="C144" s="196"/>
      <c r="D144" s="196"/>
      <c r="E144" s="196"/>
      <c r="F144" s="196"/>
      <c r="G144" s="196"/>
      <c r="H144" s="196"/>
      <c r="I144" s="196"/>
      <c r="J144" s="196"/>
      <c r="K144" s="196"/>
    </row>
    <row r="145" spans="3:11" ht="14.25">
      <c r="C145" s="196"/>
      <c r="D145" s="196"/>
      <c r="E145" s="196"/>
      <c r="F145" s="196"/>
      <c r="G145" s="196"/>
      <c r="H145" s="196"/>
      <c r="I145" s="196"/>
      <c r="J145" s="196"/>
      <c r="K145" s="196"/>
    </row>
    <row r="146" spans="3:11" ht="14.25">
      <c r="C146" s="196"/>
      <c r="D146" s="196"/>
      <c r="E146" s="196"/>
      <c r="F146" s="196"/>
      <c r="G146" s="196"/>
      <c r="H146" s="196"/>
      <c r="I146" s="196"/>
      <c r="J146" s="196"/>
      <c r="K146" s="196"/>
    </row>
    <row r="147" spans="3:11" ht="14.25">
      <c r="C147" s="196"/>
      <c r="D147" s="196"/>
      <c r="E147" s="196"/>
      <c r="F147" s="196"/>
      <c r="G147" s="196"/>
      <c r="H147" s="196"/>
      <c r="I147" s="196"/>
      <c r="J147" s="196"/>
      <c r="K147" s="196"/>
    </row>
    <row r="148" spans="3:11" ht="14.25">
      <c r="C148" s="196"/>
      <c r="D148" s="196"/>
      <c r="E148" s="196"/>
      <c r="F148" s="196"/>
      <c r="G148" s="196"/>
      <c r="H148" s="196"/>
      <c r="I148" s="196"/>
      <c r="J148" s="196"/>
      <c r="K148" s="196"/>
    </row>
    <row r="149" spans="3:11" ht="14.25">
      <c r="C149" s="196"/>
      <c r="D149" s="196"/>
      <c r="E149" s="196"/>
      <c r="F149" s="196"/>
      <c r="G149" s="196"/>
      <c r="H149" s="196"/>
      <c r="I149" s="196"/>
      <c r="J149" s="196"/>
      <c r="K149" s="196"/>
    </row>
    <row r="150" spans="3:11" ht="14.25" customHeight="1">
      <c r="C150" s="195" t="s">
        <v>272</v>
      </c>
      <c r="D150" s="196"/>
      <c r="E150" s="196"/>
      <c r="F150" s="196"/>
      <c r="G150" s="196"/>
      <c r="H150" s="196"/>
      <c r="I150" s="196"/>
      <c r="J150" s="196"/>
      <c r="K150" s="196"/>
    </row>
    <row r="152" spans="2:12" ht="14.25" customHeight="1">
      <c r="B152" s="106" t="s">
        <v>266</v>
      </c>
      <c r="C152" s="192" t="s">
        <v>252</v>
      </c>
      <c r="D152" s="192"/>
      <c r="E152" s="192"/>
      <c r="F152" s="192"/>
      <c r="G152" s="192"/>
      <c r="H152" s="192"/>
      <c r="I152" s="192"/>
      <c r="J152" s="192"/>
      <c r="K152" s="192"/>
      <c r="L152" s="174"/>
    </row>
    <row r="153" spans="2:12" ht="14.25">
      <c r="B153" s="174"/>
      <c r="C153" s="192"/>
      <c r="D153" s="192"/>
      <c r="E153" s="192"/>
      <c r="F153" s="192"/>
      <c r="G153" s="192"/>
      <c r="H153" s="192"/>
      <c r="I153" s="192"/>
      <c r="J153" s="192"/>
      <c r="K153" s="192"/>
      <c r="L153" s="174"/>
    </row>
    <row r="154" spans="2:12" ht="14.25">
      <c r="B154" s="174"/>
      <c r="C154" s="192"/>
      <c r="D154" s="192"/>
      <c r="E154" s="192"/>
      <c r="F154" s="192"/>
      <c r="G154" s="192"/>
      <c r="H154" s="192"/>
      <c r="I154" s="192"/>
      <c r="J154" s="192"/>
      <c r="K154" s="192"/>
      <c r="L154" s="174"/>
    </row>
    <row r="155" spans="2:12" ht="14.25">
      <c r="B155" s="174"/>
      <c r="C155" s="192"/>
      <c r="D155" s="192"/>
      <c r="E155" s="192"/>
      <c r="F155" s="192"/>
      <c r="G155" s="192"/>
      <c r="H155" s="192"/>
      <c r="I155" s="192"/>
      <c r="J155" s="192"/>
      <c r="K155" s="192"/>
      <c r="L155" s="174"/>
    </row>
    <row r="156" spans="2:12" ht="14.25">
      <c r="B156" s="174"/>
      <c r="C156" s="192"/>
      <c r="D156" s="192"/>
      <c r="E156" s="192"/>
      <c r="F156" s="192"/>
      <c r="G156" s="192"/>
      <c r="H156" s="192"/>
      <c r="I156" s="192"/>
      <c r="J156" s="192"/>
      <c r="K156" s="192"/>
      <c r="L156" s="174"/>
    </row>
    <row r="157" spans="2:12" ht="14.25">
      <c r="B157" s="174"/>
      <c r="C157" s="192"/>
      <c r="D157" s="192"/>
      <c r="E157" s="192"/>
      <c r="F157" s="192"/>
      <c r="G157" s="192"/>
      <c r="H157" s="192"/>
      <c r="I157" s="192"/>
      <c r="J157" s="192"/>
      <c r="K157" s="192"/>
      <c r="L157" s="174"/>
    </row>
    <row r="158" spans="2:12" ht="14.25">
      <c r="B158" s="174"/>
      <c r="C158" s="192"/>
      <c r="D158" s="192"/>
      <c r="E158" s="192"/>
      <c r="F158" s="192"/>
      <c r="G158" s="192"/>
      <c r="H158" s="192"/>
      <c r="I158" s="192"/>
      <c r="J158" s="192"/>
      <c r="K158" s="192"/>
      <c r="L158" s="174"/>
    </row>
    <row r="159" spans="2:12" ht="14.25">
      <c r="B159" s="174"/>
      <c r="C159" s="192"/>
      <c r="D159" s="192"/>
      <c r="E159" s="192"/>
      <c r="F159" s="192"/>
      <c r="G159" s="192"/>
      <c r="H159" s="192"/>
      <c r="I159" s="192"/>
      <c r="J159" s="192"/>
      <c r="K159" s="192"/>
      <c r="L159" s="174"/>
    </row>
    <row r="160" spans="2:12" ht="14.25">
      <c r="B160" s="174"/>
      <c r="C160" s="192"/>
      <c r="D160" s="192"/>
      <c r="E160" s="192"/>
      <c r="F160" s="192"/>
      <c r="G160" s="192"/>
      <c r="H160" s="192"/>
      <c r="I160" s="192"/>
      <c r="J160" s="192"/>
      <c r="K160" s="192"/>
      <c r="L160" s="174"/>
    </row>
    <row r="161" spans="2:12" ht="14.25">
      <c r="B161" s="174"/>
      <c r="C161" s="192"/>
      <c r="D161" s="192"/>
      <c r="E161" s="192"/>
      <c r="F161" s="192"/>
      <c r="G161" s="192"/>
      <c r="H161" s="192"/>
      <c r="I161" s="192"/>
      <c r="J161" s="192"/>
      <c r="K161" s="192"/>
      <c r="L161" s="174"/>
    </row>
    <row r="162" spans="2:13" ht="14.25">
      <c r="B162" s="174"/>
      <c r="C162" s="192" t="s">
        <v>253</v>
      </c>
      <c r="D162" s="201"/>
      <c r="E162" s="201"/>
      <c r="F162" s="201"/>
      <c r="G162" s="201"/>
      <c r="H162" s="201"/>
      <c r="I162" s="201"/>
      <c r="J162" s="201"/>
      <c r="K162" s="201"/>
      <c r="L162" s="177"/>
      <c r="M162" s="177"/>
    </row>
    <row r="163" spans="2:13" ht="14.25">
      <c r="B163" s="174"/>
      <c r="C163" s="192"/>
      <c r="D163" s="201"/>
      <c r="E163" s="201"/>
      <c r="F163" s="201"/>
      <c r="G163" s="201"/>
      <c r="H163" s="201"/>
      <c r="I163" s="201"/>
      <c r="J163" s="201"/>
      <c r="K163" s="201"/>
      <c r="L163" s="177"/>
      <c r="M163" s="177"/>
    </row>
    <row r="164" spans="2:13" ht="14.25">
      <c r="B164" s="174"/>
      <c r="C164" s="192"/>
      <c r="D164" s="201"/>
      <c r="E164" s="201"/>
      <c r="F164" s="201"/>
      <c r="G164" s="201"/>
      <c r="H164" s="201"/>
      <c r="I164" s="201"/>
      <c r="J164" s="201"/>
      <c r="K164" s="201"/>
      <c r="L164" s="177"/>
      <c r="M164" s="177"/>
    </row>
    <row r="165" spans="2:13" ht="14.25">
      <c r="B165" s="174"/>
      <c r="C165" s="192"/>
      <c r="D165" s="201"/>
      <c r="E165" s="201"/>
      <c r="F165" s="201"/>
      <c r="G165" s="201"/>
      <c r="H165" s="201"/>
      <c r="I165" s="201"/>
      <c r="J165" s="201"/>
      <c r="K165" s="201"/>
      <c r="L165" s="177"/>
      <c r="M165" s="177"/>
    </row>
    <row r="166" spans="2:13" ht="14.25">
      <c r="B166" s="174"/>
      <c r="C166" s="201"/>
      <c r="D166" s="201"/>
      <c r="E166" s="201"/>
      <c r="F166" s="201"/>
      <c r="G166" s="201"/>
      <c r="H166" s="201"/>
      <c r="I166" s="201"/>
      <c r="J166" s="201"/>
      <c r="K166" s="201"/>
      <c r="L166" s="177"/>
      <c r="M166" s="177"/>
    </row>
    <row r="167" spans="2:13" ht="14.25">
      <c r="B167" s="174"/>
      <c r="C167" s="192" t="s">
        <v>254</v>
      </c>
      <c r="D167" s="192"/>
      <c r="E167" s="192"/>
      <c r="F167" s="192"/>
      <c r="G167" s="192"/>
      <c r="H167" s="192"/>
      <c r="I167" s="192"/>
      <c r="J167" s="192"/>
      <c r="K167" s="192"/>
      <c r="L167" s="175"/>
      <c r="M167" s="175"/>
    </row>
    <row r="168" spans="2:12" ht="14.25">
      <c r="B168" s="174"/>
      <c r="C168" s="174"/>
      <c r="D168" s="174"/>
      <c r="E168" s="174"/>
      <c r="F168" s="174"/>
      <c r="G168" s="174"/>
      <c r="H168" s="174"/>
      <c r="I168" s="174"/>
      <c r="J168" s="174"/>
      <c r="K168" s="174"/>
      <c r="L168" s="174"/>
    </row>
    <row r="169" spans="2:12" ht="14.25">
      <c r="B169" s="178" t="s">
        <v>228</v>
      </c>
      <c r="C169" s="192" t="s">
        <v>255</v>
      </c>
      <c r="D169" s="192"/>
      <c r="E169" s="192"/>
      <c r="F169" s="192"/>
      <c r="G169" s="192"/>
      <c r="H169" s="192"/>
      <c r="I169" s="192"/>
      <c r="J169" s="192"/>
      <c r="K169" s="192"/>
      <c r="L169" s="175"/>
    </row>
    <row r="170" spans="2:12" ht="14.25">
      <c r="B170" s="178" t="s">
        <v>229</v>
      </c>
      <c r="C170" s="209" t="s">
        <v>1</v>
      </c>
      <c r="D170" s="210"/>
      <c r="E170" s="210"/>
      <c r="F170" s="210"/>
      <c r="G170" s="210"/>
      <c r="H170" s="210"/>
      <c r="I170" s="210"/>
      <c r="J170" s="210"/>
      <c r="K170" s="210"/>
      <c r="L170" s="176"/>
    </row>
    <row r="171" spans="2:12" ht="14.25">
      <c r="B171" s="178"/>
      <c r="C171" s="210"/>
      <c r="D171" s="210"/>
      <c r="E171" s="210"/>
      <c r="F171" s="210"/>
      <c r="G171" s="210"/>
      <c r="H171" s="210"/>
      <c r="I171" s="210"/>
      <c r="J171" s="210"/>
      <c r="K171" s="210"/>
      <c r="L171" s="176"/>
    </row>
    <row r="172" spans="2:12" ht="14.25">
      <c r="B172" s="178" t="s">
        <v>230</v>
      </c>
      <c r="C172" s="211" t="s">
        <v>2</v>
      </c>
      <c r="D172" s="211"/>
      <c r="E172" s="211"/>
      <c r="F172" s="211"/>
      <c r="G172" s="211"/>
      <c r="H172" s="211"/>
      <c r="I172" s="211"/>
      <c r="J172" s="211"/>
      <c r="K172" s="211"/>
      <c r="L172" s="176"/>
    </row>
    <row r="173" spans="2:12" ht="14.25">
      <c r="B173" s="178" t="s">
        <v>231</v>
      </c>
      <c r="C173" s="192" t="s">
        <v>256</v>
      </c>
      <c r="D173" s="192"/>
      <c r="E173" s="192"/>
      <c r="F173" s="192"/>
      <c r="G173" s="192"/>
      <c r="H173" s="192"/>
      <c r="I173" s="192"/>
      <c r="J173" s="192"/>
      <c r="K173" s="192"/>
      <c r="L173" s="176"/>
    </row>
    <row r="175" spans="2:12" ht="14.25">
      <c r="B175" s="209" t="s">
        <v>257</v>
      </c>
      <c r="C175" s="212"/>
      <c r="D175" s="212"/>
      <c r="E175" s="212"/>
      <c r="F175" s="212"/>
      <c r="G175" s="212"/>
      <c r="H175" s="212"/>
      <c r="I175" s="212"/>
      <c r="J175" s="212"/>
      <c r="K175" s="212"/>
      <c r="L175" s="176"/>
    </row>
    <row r="176" spans="2:12" ht="14.25">
      <c r="B176" s="212"/>
      <c r="C176" s="212"/>
      <c r="D176" s="212"/>
      <c r="E176" s="212"/>
      <c r="F176" s="212"/>
      <c r="G176" s="212"/>
      <c r="H176" s="212"/>
      <c r="I176" s="212"/>
      <c r="J176" s="212"/>
      <c r="K176" s="212"/>
      <c r="L176" s="176"/>
    </row>
    <row r="177" spans="2:11" ht="14.25">
      <c r="B177" s="212"/>
      <c r="C177" s="212"/>
      <c r="D177" s="212"/>
      <c r="E177" s="212"/>
      <c r="F177" s="212"/>
      <c r="G177" s="212"/>
      <c r="H177" s="212"/>
      <c r="I177" s="212"/>
      <c r="J177" s="212"/>
      <c r="K177" s="212"/>
    </row>
    <row r="178" spans="2:12" ht="14.25">
      <c r="B178" s="192" t="s">
        <v>307</v>
      </c>
      <c r="C178" s="192"/>
      <c r="D178" s="192"/>
      <c r="E178" s="192"/>
      <c r="F178" s="192"/>
      <c r="G178" s="192"/>
      <c r="H178" s="192"/>
      <c r="I178" s="192"/>
      <c r="J178" s="192"/>
      <c r="K178" s="192"/>
      <c r="L178" s="175"/>
    </row>
    <row r="179" spans="2:12" ht="14.25">
      <c r="B179" s="192"/>
      <c r="C179" s="192"/>
      <c r="D179" s="192"/>
      <c r="E179" s="192"/>
      <c r="F179" s="192"/>
      <c r="G179" s="192"/>
      <c r="H179" s="192"/>
      <c r="I179" s="192"/>
      <c r="J179" s="192"/>
      <c r="K179" s="192"/>
      <c r="L179" s="175"/>
    </row>
    <row r="180" spans="2:12" ht="14.25">
      <c r="B180" s="192"/>
      <c r="C180" s="192"/>
      <c r="D180" s="192"/>
      <c r="E180" s="192"/>
      <c r="F180" s="192"/>
      <c r="G180" s="192"/>
      <c r="H180" s="192"/>
      <c r="I180" s="192"/>
      <c r="J180" s="192"/>
      <c r="K180" s="192"/>
      <c r="L180" s="175"/>
    </row>
    <row r="181" spans="2:12" ht="14.25">
      <c r="B181" s="192"/>
      <c r="C181" s="192"/>
      <c r="D181" s="192"/>
      <c r="E181" s="192"/>
      <c r="F181" s="192"/>
      <c r="G181" s="192"/>
      <c r="H181" s="192"/>
      <c r="I181" s="192"/>
      <c r="J181" s="192"/>
      <c r="K181" s="192"/>
      <c r="L181" s="175"/>
    </row>
    <row r="182" spans="2:12" ht="14.25">
      <c r="B182" s="192"/>
      <c r="C182" s="192"/>
      <c r="D182" s="192"/>
      <c r="E182" s="192"/>
      <c r="F182" s="192"/>
      <c r="G182" s="192"/>
      <c r="H182" s="192"/>
      <c r="I182" s="192"/>
      <c r="J182" s="192"/>
      <c r="K182" s="192"/>
      <c r="L182" s="175"/>
    </row>
    <row r="183" spans="2:12" ht="14.25">
      <c r="B183" s="192"/>
      <c r="C183" s="192"/>
      <c r="D183" s="192"/>
      <c r="E183" s="192"/>
      <c r="F183" s="192"/>
      <c r="G183" s="192"/>
      <c r="H183" s="192"/>
      <c r="I183" s="192"/>
      <c r="J183" s="192"/>
      <c r="K183" s="192"/>
      <c r="L183" s="175"/>
    </row>
    <row r="184" spans="2:12" ht="14.25">
      <c r="B184" s="192"/>
      <c r="C184" s="192"/>
      <c r="D184" s="192"/>
      <c r="E184" s="192"/>
      <c r="F184" s="192"/>
      <c r="G184" s="192"/>
      <c r="H184" s="192"/>
      <c r="I184" s="192"/>
      <c r="J184" s="192"/>
      <c r="K184" s="192"/>
      <c r="L184" s="175"/>
    </row>
    <row r="185" spans="2:12" ht="14.25">
      <c r="B185" s="192" t="s">
        <v>308</v>
      </c>
      <c r="C185" s="213"/>
      <c r="D185" s="213"/>
      <c r="E185" s="213"/>
      <c r="F185" s="213"/>
      <c r="G185" s="213"/>
      <c r="H185" s="213"/>
      <c r="I185" s="213"/>
      <c r="J185" s="213"/>
      <c r="K185" s="213"/>
      <c r="L185" s="175"/>
    </row>
    <row r="186" spans="2:12" ht="14.25">
      <c r="B186" s="192"/>
      <c r="C186" s="213"/>
      <c r="D186" s="213"/>
      <c r="E186" s="213"/>
      <c r="F186" s="213"/>
      <c r="G186" s="213"/>
      <c r="H186" s="213"/>
      <c r="I186" s="213"/>
      <c r="J186" s="213"/>
      <c r="K186" s="213"/>
      <c r="L186" s="175"/>
    </row>
    <row r="187" spans="2:12" ht="14.25">
      <c r="B187" s="192"/>
      <c r="C187" s="213"/>
      <c r="D187" s="213"/>
      <c r="E187" s="213"/>
      <c r="F187" s="213"/>
      <c r="G187" s="213"/>
      <c r="H187" s="213"/>
      <c r="I187" s="213"/>
      <c r="J187" s="213"/>
      <c r="K187" s="213"/>
      <c r="L187" s="175"/>
    </row>
    <row r="188" spans="2:12" ht="14.25">
      <c r="B188" s="192"/>
      <c r="C188" s="213"/>
      <c r="D188" s="213"/>
      <c r="E188" s="213"/>
      <c r="F188" s="213"/>
      <c r="G188" s="213"/>
      <c r="H188" s="213"/>
      <c r="I188" s="213"/>
      <c r="J188" s="213"/>
      <c r="K188" s="213"/>
      <c r="L188" s="175"/>
    </row>
    <row r="189" spans="2:12" ht="14.25">
      <c r="B189" s="192"/>
      <c r="C189" s="213"/>
      <c r="D189" s="213"/>
      <c r="E189" s="213"/>
      <c r="F189" s="213"/>
      <c r="G189" s="213"/>
      <c r="H189" s="213"/>
      <c r="I189" s="213"/>
      <c r="J189" s="213"/>
      <c r="K189" s="213"/>
      <c r="L189" s="175"/>
    </row>
    <row r="190" spans="2:12" ht="14.25">
      <c r="B190" s="213"/>
      <c r="C190" s="213"/>
      <c r="D190" s="213"/>
      <c r="E190" s="213"/>
      <c r="F190" s="213"/>
      <c r="G190" s="213"/>
      <c r="H190" s="213"/>
      <c r="I190" s="213"/>
      <c r="J190" s="213"/>
      <c r="K190" s="213"/>
      <c r="L190" s="175"/>
    </row>
    <row r="191" spans="2:12" ht="14.25">
      <c r="B191" s="213"/>
      <c r="C191" s="213"/>
      <c r="D191" s="213"/>
      <c r="E191" s="213"/>
      <c r="F191" s="213"/>
      <c r="G191" s="213"/>
      <c r="H191" s="213"/>
      <c r="I191" s="213"/>
      <c r="J191" s="213"/>
      <c r="K191" s="213"/>
      <c r="L191" s="175"/>
    </row>
    <row r="192" spans="2:12" ht="14.25">
      <c r="B192" s="213"/>
      <c r="C192" s="213"/>
      <c r="D192" s="213"/>
      <c r="E192" s="213"/>
      <c r="F192" s="213"/>
      <c r="G192" s="213"/>
      <c r="H192" s="213"/>
      <c r="I192" s="213"/>
      <c r="J192" s="213"/>
      <c r="K192" s="213"/>
      <c r="L192" s="175"/>
    </row>
    <row r="194" spans="1:6" ht="15">
      <c r="A194" s="131" t="s">
        <v>165</v>
      </c>
      <c r="B194" s="131" t="s">
        <v>166</v>
      </c>
      <c r="F194" s="129"/>
    </row>
    <row r="195" ht="14.25">
      <c r="F195" s="129"/>
    </row>
    <row r="196" spans="2:11" ht="14.25" customHeight="1">
      <c r="B196" s="195" t="s">
        <v>309</v>
      </c>
      <c r="C196" s="196"/>
      <c r="D196" s="196"/>
      <c r="E196" s="196"/>
      <c r="F196" s="196"/>
      <c r="G196" s="196"/>
      <c r="H196" s="196"/>
      <c r="I196" s="196"/>
      <c r="J196" s="196"/>
      <c r="K196" s="196"/>
    </row>
    <row r="197" spans="2:11" ht="14.25">
      <c r="B197" s="195"/>
      <c r="C197" s="196"/>
      <c r="D197" s="196"/>
      <c r="E197" s="196"/>
      <c r="F197" s="196"/>
      <c r="G197" s="196"/>
      <c r="H197" s="196"/>
      <c r="I197" s="196"/>
      <c r="J197" s="196"/>
      <c r="K197" s="196"/>
    </row>
    <row r="198" spans="2:11" ht="14.25">
      <c r="B198" s="196"/>
      <c r="C198" s="196"/>
      <c r="D198" s="196"/>
      <c r="E198" s="196"/>
      <c r="F198" s="196"/>
      <c r="G198" s="196"/>
      <c r="H198" s="196"/>
      <c r="I198" s="196"/>
      <c r="J198" s="196"/>
      <c r="K198" s="196"/>
    </row>
    <row r="199" ht="14.25">
      <c r="F199" s="129"/>
    </row>
    <row r="200" spans="1:6" ht="15">
      <c r="A200" s="131" t="s">
        <v>167</v>
      </c>
      <c r="B200" s="131" t="s">
        <v>168</v>
      </c>
      <c r="F200" s="129"/>
    </row>
    <row r="201" ht="14.25">
      <c r="F201" s="129"/>
    </row>
    <row r="202" spans="2:11" ht="14.25">
      <c r="B202" s="195" t="s">
        <v>169</v>
      </c>
      <c r="C202" s="196"/>
      <c r="D202" s="196"/>
      <c r="E202" s="196"/>
      <c r="F202" s="196"/>
      <c r="G202" s="196"/>
      <c r="H202" s="196"/>
      <c r="I202" s="196"/>
      <c r="J202" s="196"/>
      <c r="K202" s="196"/>
    </row>
    <row r="203" spans="2:11" ht="14.25">
      <c r="B203" s="196"/>
      <c r="C203" s="196"/>
      <c r="D203" s="196"/>
      <c r="E203" s="196"/>
      <c r="F203" s="196"/>
      <c r="G203" s="196"/>
      <c r="H203" s="196"/>
      <c r="I203" s="196"/>
      <c r="J203" s="196"/>
      <c r="K203" s="196"/>
    </row>
    <row r="204" spans="6:10" ht="14.25">
      <c r="F204" s="202" t="s">
        <v>21</v>
      </c>
      <c r="G204" s="202"/>
      <c r="H204" s="127"/>
      <c r="I204" s="202" t="s">
        <v>95</v>
      </c>
      <c r="J204" s="202"/>
    </row>
    <row r="205" spans="6:10" ht="14.25">
      <c r="F205" s="140" t="str">
        <f>'is'!E14</f>
        <v>31-03-05</v>
      </c>
      <c r="G205" s="140" t="str">
        <f>'is'!F14</f>
        <v>31-03-04</v>
      </c>
      <c r="H205" s="141"/>
      <c r="I205" s="140" t="str">
        <f>F205</f>
        <v>31-03-05</v>
      </c>
      <c r="J205" s="140" t="str">
        <f>G205</f>
        <v>31-03-04</v>
      </c>
    </row>
    <row r="206" ht="14.25">
      <c r="B206" s="106" t="s">
        <v>93</v>
      </c>
    </row>
    <row r="207" spans="2:10" ht="14.25">
      <c r="B207" s="106" t="s">
        <v>75</v>
      </c>
      <c r="F207" s="129">
        <f>'is'!E41</f>
        <v>5629</v>
      </c>
      <c r="G207" s="129">
        <f>'is'!F41</f>
        <v>2802</v>
      </c>
      <c r="H207" s="129"/>
      <c r="I207" s="129">
        <f>'is'!H41</f>
        <v>72373</v>
      </c>
      <c r="J207" s="129">
        <f>'is'!I41</f>
        <v>119789</v>
      </c>
    </row>
    <row r="208" spans="6:10" ht="14.25">
      <c r="F208" s="129"/>
      <c r="G208" s="129"/>
      <c r="H208" s="129"/>
      <c r="I208" s="129"/>
      <c r="J208" s="129"/>
    </row>
    <row r="209" spans="2:10" ht="14.25">
      <c r="B209" s="106" t="s">
        <v>76</v>
      </c>
      <c r="F209" s="129"/>
      <c r="G209" s="129"/>
      <c r="H209" s="129"/>
      <c r="I209" s="129"/>
      <c r="J209" s="129"/>
    </row>
    <row r="210" spans="2:10" ht="14.25">
      <c r="B210" s="106" t="s">
        <v>77</v>
      </c>
      <c r="F210" s="129">
        <v>263160</v>
      </c>
      <c r="G210" s="129">
        <v>263160</v>
      </c>
      <c r="H210" s="129"/>
      <c r="I210" s="129">
        <v>263160</v>
      </c>
      <c r="J210" s="129">
        <v>263160</v>
      </c>
    </row>
    <row r="211" spans="6:10" ht="14.25">
      <c r="F211" s="142"/>
      <c r="G211" s="142"/>
      <c r="H211" s="129"/>
      <c r="I211" s="129"/>
      <c r="J211" s="129"/>
    </row>
    <row r="212" spans="2:10" ht="15" thickBot="1">
      <c r="B212" s="106" t="s">
        <v>94</v>
      </c>
      <c r="F212" s="143">
        <f>ROUND(F207/F210*100,2)</f>
        <v>2.14</v>
      </c>
      <c r="G212" s="143">
        <f>ROUND(G207/G210*100,2)</f>
        <v>1.06</v>
      </c>
      <c r="H212" s="144"/>
      <c r="I212" s="143">
        <f>ROUND(I207/I210*100,2)</f>
        <v>27.5</v>
      </c>
      <c r="J212" s="143">
        <f>ROUND(J207/J210*100,2)</f>
        <v>45.52</v>
      </c>
    </row>
    <row r="213" ht="15" thickTop="1"/>
    <row r="222" ht="15">
      <c r="A222" s="131" t="s">
        <v>78</v>
      </c>
    </row>
    <row r="224" ht="15">
      <c r="A224" s="131" t="s">
        <v>212</v>
      </c>
    </row>
    <row r="225" ht="15">
      <c r="A225" s="131" t="s">
        <v>213</v>
      </c>
    </row>
    <row r="226" ht="14.25">
      <c r="A226" s="106" t="s">
        <v>214</v>
      </c>
    </row>
    <row r="228" ht="15">
      <c r="A228" s="131" t="s">
        <v>79</v>
      </c>
    </row>
    <row r="229" ht="15">
      <c r="A229" s="131" t="s">
        <v>289</v>
      </c>
    </row>
    <row r="230" ht="14.25">
      <c r="F230" s="129"/>
    </row>
  </sheetData>
  <sheetProtection password="C6B8" sheet="1" objects="1" scenarios="1" selectLockedCells="1" selectUnlockedCells="1"/>
  <mergeCells count="37">
    <mergeCell ref="B175:K177"/>
    <mergeCell ref="B178:K184"/>
    <mergeCell ref="B185:K192"/>
    <mergeCell ref="C173:K173"/>
    <mergeCell ref="C170:K171"/>
    <mergeCell ref="C172:K172"/>
    <mergeCell ref="B106:K107"/>
    <mergeCell ref="C109:K112"/>
    <mergeCell ref="C152:K161"/>
    <mergeCell ref="C162:K166"/>
    <mergeCell ref="C167:K167"/>
    <mergeCell ref="C169:K169"/>
    <mergeCell ref="C143:K149"/>
    <mergeCell ref="B100:K101"/>
    <mergeCell ref="B84:K86"/>
    <mergeCell ref="B62:K62"/>
    <mergeCell ref="B67:K68"/>
    <mergeCell ref="B69:K70"/>
    <mergeCell ref="B57:K58"/>
    <mergeCell ref="B9:K11"/>
    <mergeCell ref="B37:K39"/>
    <mergeCell ref="B43:K44"/>
    <mergeCell ref="B48:K49"/>
    <mergeCell ref="B13:K19"/>
    <mergeCell ref="B29:K33"/>
    <mergeCell ref="C20:K21"/>
    <mergeCell ref="C22:K24"/>
    <mergeCell ref="B196:K198"/>
    <mergeCell ref="F204:G204"/>
    <mergeCell ref="I204:J204"/>
    <mergeCell ref="C114:K121"/>
    <mergeCell ref="C150:K150"/>
    <mergeCell ref="C122:K124"/>
    <mergeCell ref="B202:K203"/>
    <mergeCell ref="C125:K128"/>
    <mergeCell ref="C129:K135"/>
    <mergeCell ref="C136:K142"/>
  </mergeCells>
  <printOptions/>
  <pageMargins left="0.75" right="0.25" top="0.75" bottom="0.75" header="0.2" footer="0.5"/>
  <pageSetup firstPageNumber="9" useFirstPageNumber="1" horizontalDpi="600" verticalDpi="600" orientation="portrait" paperSize="9" scale="90" r:id="rId1"/>
  <headerFooter alignWithMargins="0">
    <oddFooter>&amp;R&amp;P</oddFooter>
  </headerFooter>
  <rowBreaks count="5" manualBreakCount="5">
    <brk id="44" max="10" man="1"/>
    <brk id="81" max="10" man="1"/>
    <brk id="102" max="10" man="1"/>
    <brk id="151" max="10" man="1"/>
    <brk id="19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Kumpulan Fima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Rohizi Muhammad</dc:creator>
  <cp:keywords/>
  <dc:description/>
  <cp:lastModifiedBy>KLSE Link</cp:lastModifiedBy>
  <cp:lastPrinted>2005-05-27T10:02:08Z</cp:lastPrinted>
  <dcterms:created xsi:type="dcterms:W3CDTF">2003-06-09T06:16:22Z</dcterms:created>
  <dcterms:modified xsi:type="dcterms:W3CDTF">2005-05-27T10:03:26Z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-940733186</vt:i4>
  </property>
  <property fmtid="{D5CDD505-2E9C-101B-9397-08002B2CF9AE}" pid="3" name="_EmailSubject">
    <vt:lpwstr>Emailing: BM Announcement.Q3.2005-working</vt:lpwstr>
  </property>
  <property fmtid="{D5CDD505-2E9C-101B-9397-08002B2CF9AE}" pid="4" name="_AuthorEmailDisplayName">
    <vt:lpwstr>Rohizi</vt:lpwstr>
  </property>
  <property fmtid="{D5CDD505-2E9C-101B-9397-08002B2CF9AE}" pid="5" name="_PreviousAdHocReviewCycleID">
    <vt:i4>-2142078969</vt:i4>
  </property>
  <property fmtid="{D5CDD505-2E9C-101B-9397-08002B2CF9AE}" pid="6" name="_ReviewingToolsShownOnce">
    <vt:lpwstr/>
  </property>
</Properties>
</file>